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Part-5" sheetId="1" r:id="rId1"/>
    <sheet name="Part-6" sheetId="4" r:id="rId2"/>
    <sheet name="Part-7" sheetId="5" r:id="rId3"/>
    <sheet name="Part-8" sheetId="6" r:id="rId4"/>
    <sheet name="9,10,11" sheetId="3" r:id="rId5"/>
    <sheet name="Part-12" sheetId="8" r:id="rId6"/>
    <sheet name="Part-13" sheetId="9" r:id="rId7"/>
  </sheets>
  <calcPr calcId="124519"/>
</workbook>
</file>

<file path=xl/calcChain.xml><?xml version="1.0" encoding="utf-8"?>
<calcChain xmlns="http://schemas.openxmlformats.org/spreadsheetml/2006/main">
  <c r="H18" i="9"/>
  <c r="E18"/>
  <c r="B18"/>
  <c r="I9"/>
  <c r="I8"/>
  <c r="I7"/>
  <c r="E7"/>
  <c r="F21" i="8"/>
  <c r="F24"/>
  <c r="F22"/>
  <c r="F23"/>
  <c r="F25"/>
  <c r="F26"/>
  <c r="F27"/>
  <c r="F28"/>
  <c r="E5"/>
  <c r="E6"/>
  <c r="E7"/>
  <c r="E8"/>
  <c r="E9"/>
  <c r="E10"/>
  <c r="E11"/>
  <c r="E12"/>
  <c r="J11" i="3"/>
  <c r="I11"/>
  <c r="H11"/>
  <c r="O11"/>
  <c r="D11"/>
  <c r="C3"/>
  <c r="C4"/>
  <c r="C5"/>
  <c r="C6"/>
  <c r="I18" i="6"/>
  <c r="F18"/>
  <c r="C18"/>
  <c r="S6"/>
  <c r="P6"/>
  <c r="L7"/>
  <c r="I6"/>
  <c r="F5"/>
  <c r="C5"/>
  <c r="L16" i="5"/>
  <c r="L17"/>
  <c r="L18"/>
  <c r="L19"/>
  <c r="L20"/>
  <c r="L15"/>
  <c r="I15"/>
  <c r="I16"/>
  <c r="I17"/>
  <c r="I18"/>
  <c r="I19"/>
  <c r="I20"/>
  <c r="G15"/>
  <c r="G16"/>
  <c r="G17"/>
  <c r="G18"/>
  <c r="G19"/>
  <c r="G20"/>
  <c r="C16"/>
  <c r="C17"/>
  <c r="C18"/>
  <c r="C19"/>
  <c r="C20"/>
  <c r="C21"/>
  <c r="C15"/>
  <c r="S4"/>
  <c r="S5"/>
  <c r="S6"/>
  <c r="S7"/>
  <c r="S8"/>
  <c r="S9"/>
  <c r="S3"/>
  <c r="L5"/>
  <c r="L7"/>
  <c r="L9"/>
  <c r="I4"/>
  <c r="L4" s="1"/>
  <c r="I5"/>
  <c r="O5" s="1"/>
  <c r="I6"/>
  <c r="L6" s="1"/>
  <c r="I7"/>
  <c r="O7" s="1"/>
  <c r="I8"/>
  <c r="L8" s="1"/>
  <c r="I9"/>
  <c r="O9" s="1"/>
  <c r="I3"/>
  <c r="L3" s="1"/>
  <c r="F4"/>
  <c r="F5"/>
  <c r="F6"/>
  <c r="F7"/>
  <c r="F8"/>
  <c r="F9"/>
  <c r="F3"/>
  <c r="C3"/>
  <c r="C4"/>
  <c r="C5"/>
  <c r="C6"/>
  <c r="C7"/>
  <c r="C8"/>
  <c r="C9"/>
  <c r="L16" i="4"/>
  <c r="L17"/>
  <c r="L18"/>
  <c r="L19"/>
  <c r="L15"/>
  <c r="I16"/>
  <c r="I17"/>
  <c r="I18"/>
  <c r="I19"/>
  <c r="I15"/>
  <c r="F16"/>
  <c r="F17"/>
  <c r="F18"/>
  <c r="F19"/>
  <c r="F15"/>
  <c r="C16"/>
  <c r="R5"/>
  <c r="S5" s="1"/>
  <c r="R6"/>
  <c r="R4"/>
  <c r="S4" s="1"/>
  <c r="O5"/>
  <c r="O6"/>
  <c r="S6" s="1"/>
  <c r="O4"/>
  <c r="L5"/>
  <c r="L6"/>
  <c r="L4"/>
  <c r="I8"/>
  <c r="I9"/>
  <c r="I7"/>
  <c r="F4"/>
  <c r="C4"/>
  <c r="O17" i="1"/>
  <c r="O18"/>
  <c r="O19"/>
  <c r="O16"/>
  <c r="L16"/>
  <c r="L17"/>
  <c r="L18"/>
  <c r="L19"/>
  <c r="L20"/>
  <c r="E18"/>
  <c r="H16"/>
  <c r="H17"/>
  <c r="H18"/>
  <c r="H19"/>
  <c r="P4"/>
  <c r="S4"/>
  <c r="V6"/>
  <c r="P8"/>
  <c r="P5"/>
  <c r="P6"/>
  <c r="P7"/>
  <c r="M5"/>
  <c r="M6"/>
  <c r="M7"/>
  <c r="M4"/>
  <c r="I4"/>
  <c r="F4"/>
  <c r="C4"/>
  <c r="I5"/>
  <c r="I6"/>
  <c r="I7"/>
  <c r="I8"/>
  <c r="I9"/>
  <c r="I10"/>
  <c r="I11"/>
  <c r="F5"/>
  <c r="F6"/>
  <c r="F7"/>
  <c r="F8"/>
  <c r="C5"/>
  <c r="C6"/>
  <c r="C7"/>
  <c r="C8"/>
  <c r="C9"/>
  <c r="C10"/>
  <c r="C11"/>
  <c r="O3" i="5" l="1"/>
  <c r="O8"/>
  <c r="O6"/>
  <c r="O4"/>
</calcChain>
</file>

<file path=xl/sharedStrings.xml><?xml version="1.0" encoding="utf-8"?>
<sst xmlns="http://schemas.openxmlformats.org/spreadsheetml/2006/main" count="273" uniqueCount="156">
  <si>
    <t>EVEN</t>
  </si>
  <si>
    <t>FACT</t>
  </si>
  <si>
    <t>ODD</t>
  </si>
  <si>
    <t>POWER</t>
  </si>
  <si>
    <t>ROMAN</t>
  </si>
  <si>
    <t>SQRT</t>
  </si>
  <si>
    <t>SUM</t>
  </si>
  <si>
    <t>SUMIF</t>
  </si>
  <si>
    <t>INT</t>
  </si>
  <si>
    <t>MOD</t>
  </si>
  <si>
    <t>ROUND</t>
  </si>
  <si>
    <t>Number</t>
  </si>
  <si>
    <t>Result</t>
  </si>
  <si>
    <t>Power</t>
  </si>
  <si>
    <t>Course</t>
  </si>
  <si>
    <t>Fee's</t>
  </si>
  <si>
    <t>RESULT</t>
  </si>
  <si>
    <t>ADCA</t>
  </si>
  <si>
    <t>DICPA</t>
  </si>
  <si>
    <t>O-LEVEL</t>
  </si>
  <si>
    <t>Total</t>
  </si>
  <si>
    <t>Divisor</t>
  </si>
  <si>
    <t>adca</t>
  </si>
  <si>
    <t>TODAY</t>
  </si>
  <si>
    <t>NOW</t>
  </si>
  <si>
    <t>DATE</t>
  </si>
  <si>
    <t>DAY</t>
  </si>
  <si>
    <t>MONTH</t>
  </si>
  <si>
    <t>YEAR</t>
  </si>
  <si>
    <t>TIME</t>
  </si>
  <si>
    <t>HOUR</t>
  </si>
  <si>
    <t>MINUTE</t>
  </si>
  <si>
    <t>SECOND</t>
  </si>
  <si>
    <t>date</t>
  </si>
  <si>
    <t>month</t>
  </si>
  <si>
    <t>year</t>
  </si>
  <si>
    <t>Rahul</t>
  </si>
  <si>
    <t>ramakant</t>
  </si>
  <si>
    <t>LOWER</t>
  </si>
  <si>
    <t>PROPER</t>
  </si>
  <si>
    <t>UPPER</t>
  </si>
  <si>
    <t>LEFT</t>
  </si>
  <si>
    <t>RIGHT</t>
  </si>
  <si>
    <t>MID</t>
  </si>
  <si>
    <t>LEN</t>
  </si>
  <si>
    <t>CONCATENATE</t>
  </si>
  <si>
    <t>EXACT</t>
  </si>
  <si>
    <t>TRIM</t>
  </si>
  <si>
    <t>SHYAM</t>
  </si>
  <si>
    <t>ravi verma</t>
  </si>
  <si>
    <t>SUDHEER KUMAR</t>
  </si>
  <si>
    <t>arvind raj</t>
  </si>
  <si>
    <t>Mohan mishra</t>
  </si>
  <si>
    <t>rahul</t>
  </si>
  <si>
    <t>RAHUL</t>
  </si>
  <si>
    <t>ARVIND RAJ</t>
  </si>
  <si>
    <t>RAMAKANT</t>
  </si>
  <si>
    <t>MOHAN MISHRA</t>
  </si>
  <si>
    <t>RAVI VERMA</t>
  </si>
  <si>
    <t>kumar</t>
  </si>
  <si>
    <t>sudheer</t>
  </si>
  <si>
    <t>verma</t>
  </si>
  <si>
    <t>raj</t>
  </si>
  <si>
    <t>arvind</t>
  </si>
  <si>
    <t>suneel</t>
  </si>
  <si>
    <t>mishra</t>
  </si>
  <si>
    <t>Rahul Kumar</t>
  </si>
  <si>
    <t>Sudheer Verma</t>
  </si>
  <si>
    <t>Rahul Mishra</t>
  </si>
  <si>
    <t>Arvind Raj</t>
  </si>
  <si>
    <t>Suneel Raj</t>
  </si>
  <si>
    <t>Average</t>
  </si>
  <si>
    <t>AverageA</t>
  </si>
  <si>
    <t>Count</t>
  </si>
  <si>
    <t>Countblank</t>
  </si>
  <si>
    <t>CountA</t>
  </si>
  <si>
    <t>Countif</t>
  </si>
  <si>
    <t>Max</t>
  </si>
  <si>
    <t>Min</t>
  </si>
  <si>
    <t>Mode</t>
  </si>
  <si>
    <t>N</t>
  </si>
  <si>
    <t>total</t>
  </si>
  <si>
    <t>count</t>
  </si>
  <si>
    <t>upciss</t>
  </si>
  <si>
    <t>HyperLink</t>
  </si>
  <si>
    <t>Vlookup</t>
  </si>
  <si>
    <t>Hlookup</t>
  </si>
  <si>
    <t>Match</t>
  </si>
  <si>
    <t>IFerrorr</t>
  </si>
  <si>
    <t>Abhay kumar varma</t>
  </si>
  <si>
    <t>Aditya savita</t>
  </si>
  <si>
    <t>Ajmer singh</t>
  </si>
  <si>
    <t>Aman rajwanshi</t>
  </si>
  <si>
    <t>Stu.ID</t>
  </si>
  <si>
    <t>Name</t>
  </si>
  <si>
    <t>Age</t>
  </si>
  <si>
    <t>Batch Time</t>
  </si>
  <si>
    <t>UPCI01</t>
  </si>
  <si>
    <t>UPCI02</t>
  </si>
  <si>
    <t>UPCI03</t>
  </si>
  <si>
    <t>UPCI04</t>
  </si>
  <si>
    <t>UPCI05</t>
  </si>
  <si>
    <t>Arvind</t>
  </si>
  <si>
    <t>Suresh</t>
  </si>
  <si>
    <t>Ramesh</t>
  </si>
  <si>
    <t>Harsh</t>
  </si>
  <si>
    <t>DCA</t>
  </si>
  <si>
    <t>O level</t>
  </si>
  <si>
    <t>CCC</t>
  </si>
  <si>
    <t>8 To 10</t>
  </si>
  <si>
    <t>10 To 11</t>
  </si>
  <si>
    <t>2 To 4</t>
  </si>
  <si>
    <t>Sale Jan.</t>
  </si>
  <si>
    <t>Sale Feb.</t>
  </si>
  <si>
    <t>Sale Mar.</t>
  </si>
  <si>
    <t>upci05</t>
  </si>
  <si>
    <t>upci010</t>
  </si>
  <si>
    <t>IF</t>
  </si>
  <si>
    <t>Mohan</t>
  </si>
  <si>
    <t>Kishor</t>
  </si>
  <si>
    <t>Lalit</t>
  </si>
  <si>
    <t>Anoop</t>
  </si>
  <si>
    <t>AND  /  OR</t>
  </si>
  <si>
    <t>NOT</t>
  </si>
  <si>
    <t>Ram</t>
  </si>
  <si>
    <t>Ajmer</t>
  </si>
  <si>
    <t>Courae</t>
  </si>
  <si>
    <t>Marks</t>
  </si>
  <si>
    <t>Grade</t>
  </si>
  <si>
    <t>FV</t>
  </si>
  <si>
    <t>Premium</t>
  </si>
  <si>
    <t>Month</t>
  </si>
  <si>
    <t>Rate of Int</t>
  </si>
  <si>
    <t>PMT  /  IPMT  /  PPMT</t>
  </si>
  <si>
    <t>Loan</t>
  </si>
  <si>
    <t>Period in Months</t>
  </si>
  <si>
    <t>Rate of int</t>
  </si>
  <si>
    <t>OLEVEL</t>
  </si>
  <si>
    <t>PV</t>
  </si>
  <si>
    <t>RATE</t>
  </si>
  <si>
    <t>NPER</t>
  </si>
  <si>
    <t>PMT</t>
  </si>
  <si>
    <t>Financial</t>
  </si>
  <si>
    <t>Nper</t>
  </si>
  <si>
    <t>Pmt</t>
  </si>
  <si>
    <t>IPMT</t>
  </si>
  <si>
    <t>PPMT</t>
  </si>
  <si>
    <t>Rate</t>
  </si>
  <si>
    <t>Future Value</t>
  </si>
  <si>
    <t>Interest value of annuity payment</t>
  </si>
  <si>
    <t>Principal value of annuity payment</t>
  </si>
  <si>
    <t>Interest</t>
  </si>
  <si>
    <t>Annuity Payment  (Installment)</t>
  </si>
  <si>
    <t>Number of periods</t>
  </si>
  <si>
    <t>Present value</t>
  </si>
  <si>
    <t>Pv</t>
  </si>
</sst>
</file>

<file path=xl/styles.xml><?xml version="1.0" encoding="utf-8"?>
<styleSheet xmlns="http://schemas.openxmlformats.org/spreadsheetml/2006/main">
  <numFmts count="5">
    <numFmt numFmtId="164" formatCode="&quot;$&quot;#,##0.00_);[Red]\(&quot;$&quot;#,##0.00\)"/>
    <numFmt numFmtId="165" formatCode="_(* #,##0.00_);_(* \(#,##0.00\);_(* &quot;-&quot;??_);_(@_)"/>
    <numFmt numFmtId="166" formatCode="[$-409]dd\-mmm\-yy;@"/>
    <numFmt numFmtId="167" formatCode="[$-409]d\-mmm\-yy;@"/>
    <numFmt numFmtId="168" formatCode="[$-409]h:mm\ AM/PM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rinda"/>
      <family val="2"/>
    </font>
    <font>
      <b/>
      <sz val="11"/>
      <color theme="1"/>
      <name val="Vrinda"/>
      <family val="2"/>
    </font>
    <font>
      <u/>
      <sz val="20.9"/>
      <color theme="10"/>
      <name val="Calibri"/>
      <family val="2"/>
    </font>
    <font>
      <u/>
      <sz val="14"/>
      <color theme="1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Vrind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166" fontId="0" fillId="0" borderId="0" xfId="0" applyNumberFormat="1"/>
    <xf numFmtId="22" fontId="0" fillId="0" borderId="0" xfId="0" applyNumberFormat="1"/>
    <xf numFmtId="15" fontId="0" fillId="0" borderId="0" xfId="0" applyNumberFormat="1"/>
    <xf numFmtId="167" fontId="0" fillId="0" borderId="0" xfId="0" applyNumberFormat="1"/>
    <xf numFmtId="18" fontId="0" fillId="0" borderId="0" xfId="0" applyNumberFormat="1"/>
    <xf numFmtId="168" fontId="1" fillId="0" borderId="0" xfId="0" applyNumberFormat="1" applyFont="1"/>
    <xf numFmtId="168" fontId="0" fillId="0" borderId="0" xfId="0" applyNumberFormat="1"/>
    <xf numFmtId="0" fontId="0" fillId="0" borderId="0" xfId="0" applyFont="1"/>
    <xf numFmtId="0" fontId="1" fillId="4" borderId="0" xfId="0" applyFont="1" applyFill="1"/>
    <xf numFmtId="0" fontId="1" fillId="0" borderId="0" xfId="0" applyFont="1" applyFill="1"/>
    <xf numFmtId="0" fontId="5" fillId="0" borderId="0" xfId="1" applyFont="1" applyAlignment="1" applyProtection="1"/>
    <xf numFmtId="0" fontId="6" fillId="0" borderId="0" xfId="1" applyFont="1" applyAlignment="1" applyProtection="1"/>
    <xf numFmtId="0" fontId="0" fillId="0" borderId="0" xfId="0" applyNumberFormat="1"/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0" fontId="1" fillId="5" borderId="0" xfId="0" applyNumberFormat="1" applyFont="1" applyFill="1" applyAlignment="1">
      <alignment horizontal="center"/>
    </xf>
    <xf numFmtId="0" fontId="0" fillId="0" borderId="0" xfId="2" applyNumberFormat="1" applyFont="1"/>
    <xf numFmtId="0" fontId="8" fillId="0" borderId="0" xfId="0" applyNumberFormat="1" applyFont="1" applyFill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1" fillId="0" borderId="0" xfId="0" applyNumberFormat="1" applyFont="1" applyBorder="1"/>
    <xf numFmtId="0" fontId="8" fillId="5" borderId="0" xfId="0" applyNumberFormat="1" applyFont="1" applyFill="1"/>
    <xf numFmtId="9" fontId="0" fillId="0" borderId="0" xfId="0" applyNumberFormat="1" applyBorder="1"/>
    <xf numFmtId="164" fontId="0" fillId="0" borderId="0" xfId="0" applyNumberFormat="1" applyBorder="1"/>
    <xf numFmtId="9" fontId="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65" fontId="0" fillId="0" borderId="0" xfId="2" applyFont="1"/>
    <xf numFmtId="9" fontId="0" fillId="0" borderId="0" xfId="3" applyFont="1" applyAlignment="1">
      <alignment horizontal="left"/>
    </xf>
    <xf numFmtId="9" fontId="0" fillId="0" borderId="0" xfId="0" applyNumberForma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9" fillId="6" borderId="0" xfId="0" applyNumberFormat="1" applyFont="1" applyFill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24"/>
  <sheetViews>
    <sheetView tabSelected="1" zoomScale="85" zoomScaleNormal="85" workbookViewId="0">
      <selection activeCell="K23" sqref="K23"/>
    </sheetView>
  </sheetViews>
  <sheetFormatPr defaultRowHeight="15"/>
  <cols>
    <col min="1" max="1" width="3.7109375" customWidth="1"/>
  </cols>
  <sheetData>
    <row r="2" spans="1:22">
      <c r="B2" s="40" t="s">
        <v>0</v>
      </c>
      <c r="C2" s="41"/>
      <c r="E2" s="40" t="s">
        <v>1</v>
      </c>
      <c r="F2" s="41"/>
      <c r="H2" s="40" t="s">
        <v>2</v>
      </c>
      <c r="I2" s="41"/>
      <c r="K2" s="40" t="s">
        <v>3</v>
      </c>
      <c r="L2" s="40"/>
      <c r="M2" s="40"/>
      <c r="O2" s="40" t="s">
        <v>4</v>
      </c>
      <c r="P2" s="41"/>
      <c r="R2" s="40" t="s">
        <v>5</v>
      </c>
      <c r="S2" s="41"/>
      <c r="U2" s="40" t="s">
        <v>6</v>
      </c>
      <c r="V2" s="41"/>
    </row>
    <row r="3" spans="1:22">
      <c r="B3" s="1" t="s">
        <v>11</v>
      </c>
      <c r="C3" s="1" t="s">
        <v>12</v>
      </c>
      <c r="D3" s="1"/>
      <c r="E3" s="1" t="s">
        <v>11</v>
      </c>
      <c r="F3" s="1" t="s">
        <v>12</v>
      </c>
      <c r="G3" s="1"/>
      <c r="H3" s="1" t="s">
        <v>11</v>
      </c>
      <c r="I3" s="1" t="s">
        <v>12</v>
      </c>
      <c r="J3" s="1"/>
      <c r="K3" s="1" t="s">
        <v>11</v>
      </c>
      <c r="L3" s="1" t="s">
        <v>13</v>
      </c>
      <c r="M3" s="1" t="s">
        <v>12</v>
      </c>
      <c r="N3" s="1"/>
      <c r="O3" s="1" t="s">
        <v>11</v>
      </c>
      <c r="P3" s="1" t="s">
        <v>12</v>
      </c>
      <c r="Q3" s="1"/>
      <c r="R3" s="1" t="s">
        <v>11</v>
      </c>
      <c r="S3" s="1" t="s">
        <v>12</v>
      </c>
      <c r="T3" s="1"/>
      <c r="U3" s="1" t="s">
        <v>11</v>
      </c>
      <c r="V3" s="1" t="s">
        <v>12</v>
      </c>
    </row>
    <row r="4" spans="1:22">
      <c r="B4">
        <v>7</v>
      </c>
      <c r="C4">
        <f>EVEN(B4)</f>
        <v>8</v>
      </c>
      <c r="E4">
        <v>7</v>
      </c>
      <c r="F4">
        <f>FACT(E4)</f>
        <v>5040</v>
      </c>
      <c r="H4">
        <v>7</v>
      </c>
      <c r="I4">
        <f>ODD(H4)</f>
        <v>7</v>
      </c>
      <c r="K4">
        <v>5</v>
      </c>
      <c r="L4">
        <v>3</v>
      </c>
      <c r="M4">
        <f>POWER(K4,L4)</f>
        <v>125</v>
      </c>
      <c r="O4">
        <v>1</v>
      </c>
      <c r="P4" s="2" t="str">
        <f>ROMAN(O4)</f>
        <v>I</v>
      </c>
      <c r="R4">
        <v>64</v>
      </c>
      <c r="S4">
        <f>SQRT(R4)</f>
        <v>8</v>
      </c>
      <c r="U4">
        <v>54</v>
      </c>
    </row>
    <row r="5" spans="1:22">
      <c r="B5">
        <v>6</v>
      </c>
      <c r="C5">
        <f t="shared" ref="C5:C11" si="0">EVEN(B5)</f>
        <v>6</v>
      </c>
      <c r="E5">
        <v>6</v>
      </c>
      <c r="F5">
        <f t="shared" ref="F5:F8" si="1">FACT(E5)</f>
        <v>720</v>
      </c>
      <c r="H5">
        <v>6</v>
      </c>
      <c r="I5">
        <f t="shared" ref="I5:I11" si="2">ODD(H5)</f>
        <v>7</v>
      </c>
      <c r="K5">
        <v>4</v>
      </c>
      <c r="L5">
        <v>2</v>
      </c>
      <c r="M5">
        <f t="shared" ref="M5:M7" si="3">POWER(K5,L5)</f>
        <v>16</v>
      </c>
      <c r="O5">
        <v>5</v>
      </c>
      <c r="P5" s="2" t="str">
        <f t="shared" ref="P5:P7" si="4">ROMAN(O5)</f>
        <v>V</v>
      </c>
      <c r="U5">
        <v>63</v>
      </c>
    </row>
    <row r="6" spans="1:22">
      <c r="B6">
        <v>109</v>
      </c>
      <c r="C6">
        <f t="shared" si="0"/>
        <v>110</v>
      </c>
      <c r="E6">
        <v>5</v>
      </c>
      <c r="F6">
        <f t="shared" si="1"/>
        <v>120</v>
      </c>
      <c r="H6">
        <v>109</v>
      </c>
      <c r="I6">
        <f t="shared" si="2"/>
        <v>109</v>
      </c>
      <c r="K6">
        <v>3</v>
      </c>
      <c r="L6">
        <v>6</v>
      </c>
      <c r="M6">
        <f t="shared" si="3"/>
        <v>729</v>
      </c>
      <c r="O6">
        <v>69</v>
      </c>
      <c r="P6" s="2" t="str">
        <f t="shared" si="4"/>
        <v>LXIX</v>
      </c>
      <c r="U6">
        <v>52</v>
      </c>
      <c r="V6">
        <f>SUM(U4:U8)</f>
        <v>313</v>
      </c>
    </row>
    <row r="7" spans="1:22">
      <c r="B7">
        <v>9</v>
      </c>
      <c r="C7">
        <f t="shared" si="0"/>
        <v>10</v>
      </c>
      <c r="E7">
        <v>9</v>
      </c>
      <c r="F7">
        <f t="shared" si="1"/>
        <v>362880</v>
      </c>
      <c r="H7">
        <v>9</v>
      </c>
      <c r="I7">
        <f t="shared" si="2"/>
        <v>9</v>
      </c>
      <c r="K7">
        <v>6</v>
      </c>
      <c r="L7">
        <v>4</v>
      </c>
      <c r="M7">
        <f t="shared" si="3"/>
        <v>1296</v>
      </c>
      <c r="O7">
        <v>8</v>
      </c>
      <c r="P7" s="2" t="str">
        <f t="shared" si="4"/>
        <v>VIII</v>
      </c>
      <c r="U7">
        <v>92</v>
      </c>
    </row>
    <row r="8" spans="1:22">
      <c r="B8">
        <v>10</v>
      </c>
      <c r="C8">
        <f t="shared" si="0"/>
        <v>10</v>
      </c>
      <c r="E8">
        <v>3</v>
      </c>
      <c r="F8">
        <f t="shared" si="1"/>
        <v>6</v>
      </c>
      <c r="H8">
        <v>10</v>
      </c>
      <c r="I8">
        <f t="shared" si="2"/>
        <v>11</v>
      </c>
      <c r="O8">
        <v>40</v>
      </c>
      <c r="P8" s="2" t="str">
        <f>ROMAN(O8)</f>
        <v>XL</v>
      </c>
      <c r="U8">
        <v>52</v>
      </c>
    </row>
    <row r="9" spans="1:22">
      <c r="B9">
        <v>15</v>
      </c>
      <c r="C9">
        <f t="shared" si="0"/>
        <v>16</v>
      </c>
      <c r="H9">
        <v>15</v>
      </c>
      <c r="I9">
        <f t="shared" si="2"/>
        <v>15</v>
      </c>
    </row>
    <row r="10" spans="1:22">
      <c r="B10">
        <v>14</v>
      </c>
      <c r="C10">
        <f t="shared" si="0"/>
        <v>14</v>
      </c>
      <c r="H10">
        <v>14</v>
      </c>
      <c r="I10">
        <f t="shared" si="2"/>
        <v>15</v>
      </c>
      <c r="P10" s="2"/>
    </row>
    <row r="11" spans="1:22">
      <c r="B11">
        <v>3</v>
      </c>
      <c r="C11">
        <f t="shared" si="0"/>
        <v>4</v>
      </c>
      <c r="H11">
        <v>3</v>
      </c>
      <c r="I11">
        <f t="shared" si="2"/>
        <v>3</v>
      </c>
    </row>
    <row r="14" spans="1:22">
      <c r="B14" s="40" t="s">
        <v>7</v>
      </c>
      <c r="C14" s="41"/>
      <c r="G14" s="40" t="s">
        <v>8</v>
      </c>
      <c r="H14" s="41"/>
      <c r="J14" s="40" t="s">
        <v>9</v>
      </c>
      <c r="K14" s="41"/>
      <c r="N14" s="40" t="s">
        <v>10</v>
      </c>
      <c r="O14" s="41"/>
    </row>
    <row r="15" spans="1:22" s="1" customFormat="1">
      <c r="A15"/>
      <c r="B15" s="1" t="s">
        <v>14</v>
      </c>
      <c r="C15" s="1" t="s">
        <v>15</v>
      </c>
      <c r="G15" s="1" t="s">
        <v>11</v>
      </c>
      <c r="H15" s="1" t="s">
        <v>12</v>
      </c>
      <c r="J15" s="1" t="s">
        <v>11</v>
      </c>
      <c r="K15" s="1" t="s">
        <v>21</v>
      </c>
      <c r="L15" s="1" t="s">
        <v>12</v>
      </c>
      <c r="N15" s="1" t="s">
        <v>11</v>
      </c>
      <c r="O15" s="1" t="s">
        <v>12</v>
      </c>
    </row>
    <row r="16" spans="1:22">
      <c r="B16" t="s">
        <v>18</v>
      </c>
      <c r="C16">
        <v>3000</v>
      </c>
      <c r="D16" s="38" t="s">
        <v>16</v>
      </c>
      <c r="E16" s="39"/>
      <c r="G16">
        <v>54.8</v>
      </c>
      <c r="H16">
        <f>INT(G16)</f>
        <v>54</v>
      </c>
      <c r="J16">
        <v>45</v>
      </c>
      <c r="K16">
        <v>2</v>
      </c>
      <c r="L16">
        <f>MOD(J16,K16)</f>
        <v>1</v>
      </c>
      <c r="N16">
        <v>54.8</v>
      </c>
      <c r="O16">
        <f>ROUND(N16,0)</f>
        <v>55</v>
      </c>
    </row>
    <row r="17" spans="2:15">
      <c r="B17" t="s">
        <v>19</v>
      </c>
      <c r="C17">
        <v>4500</v>
      </c>
      <c r="D17" t="s">
        <v>14</v>
      </c>
      <c r="E17" t="s">
        <v>20</v>
      </c>
      <c r="G17">
        <v>60.32</v>
      </c>
      <c r="H17">
        <f t="shared" ref="H17:H19" si="5">INT(G17)</f>
        <v>60</v>
      </c>
      <c r="J17">
        <v>63</v>
      </c>
      <c r="K17">
        <v>6</v>
      </c>
      <c r="L17">
        <f t="shared" ref="L17:L20" si="6">MOD(J17,K17)</f>
        <v>3</v>
      </c>
      <c r="N17">
        <v>60.32</v>
      </c>
      <c r="O17">
        <f t="shared" ref="O17:O19" si="7">ROUND(N17,0)</f>
        <v>60</v>
      </c>
    </row>
    <row r="18" spans="2:15">
      <c r="B18" t="s">
        <v>17</v>
      </c>
      <c r="C18">
        <v>2000</v>
      </c>
      <c r="D18" t="s">
        <v>22</v>
      </c>
      <c r="E18">
        <f>SUMIF(B16:B24,D18,C16:C24)</f>
        <v>5500</v>
      </c>
      <c r="G18">
        <v>50.64</v>
      </c>
      <c r="H18">
        <f t="shared" si="5"/>
        <v>50</v>
      </c>
      <c r="J18">
        <v>56</v>
      </c>
      <c r="K18">
        <v>3</v>
      </c>
      <c r="L18">
        <f t="shared" si="6"/>
        <v>2</v>
      </c>
      <c r="N18">
        <v>50.64</v>
      </c>
      <c r="O18">
        <f t="shared" si="7"/>
        <v>51</v>
      </c>
    </row>
    <row r="19" spans="2:15">
      <c r="B19" t="s">
        <v>18</v>
      </c>
      <c r="C19">
        <v>1500</v>
      </c>
      <c r="G19">
        <v>80.599999999999994</v>
      </c>
      <c r="H19">
        <f t="shared" si="5"/>
        <v>80</v>
      </c>
      <c r="J19">
        <v>95</v>
      </c>
      <c r="K19">
        <v>5</v>
      </c>
      <c r="L19">
        <f t="shared" si="6"/>
        <v>0</v>
      </c>
      <c r="N19">
        <v>80.599999999999994</v>
      </c>
      <c r="O19">
        <f t="shared" si="7"/>
        <v>81</v>
      </c>
    </row>
    <row r="20" spans="2:15">
      <c r="B20" t="s">
        <v>19</v>
      </c>
      <c r="C20">
        <v>2500</v>
      </c>
      <c r="J20">
        <v>12</v>
      </c>
      <c r="K20">
        <v>4</v>
      </c>
      <c r="L20">
        <f t="shared" si="6"/>
        <v>0</v>
      </c>
    </row>
    <row r="21" spans="2:15">
      <c r="B21" t="s">
        <v>17</v>
      </c>
      <c r="C21">
        <v>1000</v>
      </c>
    </row>
    <row r="22" spans="2:15">
      <c r="B22" t="s">
        <v>18</v>
      </c>
      <c r="C22">
        <v>1500</v>
      </c>
    </row>
    <row r="23" spans="2:15">
      <c r="B23" t="s">
        <v>19</v>
      </c>
      <c r="C23">
        <v>2000</v>
      </c>
    </row>
    <row r="24" spans="2:15">
      <c r="B24" t="s">
        <v>17</v>
      </c>
      <c r="C24">
        <v>2500</v>
      </c>
    </row>
  </sheetData>
  <mergeCells count="12">
    <mergeCell ref="D16:E16"/>
    <mergeCell ref="R2:S2"/>
    <mergeCell ref="U2:V2"/>
    <mergeCell ref="B14:C14"/>
    <mergeCell ref="G14:H14"/>
    <mergeCell ref="J14:K14"/>
    <mergeCell ref="N14:O14"/>
    <mergeCell ref="B2:C2"/>
    <mergeCell ref="E2:F2"/>
    <mergeCell ref="H2:I2"/>
    <mergeCell ref="K2:M2"/>
    <mergeCell ref="O2:P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23"/>
  <sheetViews>
    <sheetView workbookViewId="0">
      <selection activeCell="P8" sqref="P8"/>
    </sheetView>
  </sheetViews>
  <sheetFormatPr defaultRowHeight="15"/>
  <cols>
    <col min="1" max="1" width="3.7109375" customWidth="1"/>
    <col min="3" max="3" width="9.7109375" bestFit="1" customWidth="1"/>
    <col min="6" max="6" width="14.85546875" bestFit="1" customWidth="1"/>
    <col min="8" max="8" width="9.28515625" bestFit="1" customWidth="1"/>
    <col min="9" max="9" width="10.85546875" customWidth="1"/>
    <col min="11" max="11" width="10.28515625" bestFit="1" customWidth="1"/>
    <col min="19" max="19" width="9.85546875" bestFit="1" customWidth="1"/>
  </cols>
  <sheetData>
    <row r="2" spans="1:22">
      <c r="B2" s="40" t="s">
        <v>23</v>
      </c>
      <c r="C2" s="41"/>
      <c r="E2" s="40" t="s">
        <v>24</v>
      </c>
      <c r="F2" s="41"/>
      <c r="H2" s="40" t="s">
        <v>25</v>
      </c>
      <c r="I2" s="41"/>
      <c r="K2" s="40" t="s">
        <v>26</v>
      </c>
      <c r="L2" s="40"/>
      <c r="M2" s="40"/>
      <c r="O2" s="40" t="s">
        <v>27</v>
      </c>
      <c r="P2" s="41"/>
      <c r="R2" s="40" t="s">
        <v>28</v>
      </c>
      <c r="S2" s="41"/>
    </row>
    <row r="3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C4" s="4">
        <f ca="1">TODAY()</f>
        <v>46110</v>
      </c>
      <c r="F4" s="5">
        <f ca="1">NOW()</f>
        <v>46110.352442361109</v>
      </c>
      <c r="H4" s="6"/>
      <c r="I4" s="3"/>
      <c r="K4" s="7">
        <v>42415</v>
      </c>
      <c r="L4">
        <f>DAY(K4)</f>
        <v>15</v>
      </c>
      <c r="O4">
        <f>MONTH(K4)</f>
        <v>2</v>
      </c>
      <c r="P4" s="2"/>
      <c r="R4">
        <f>YEAR(K4)</f>
        <v>2016</v>
      </c>
      <c r="S4" s="3">
        <f>DATE(R4,O4,L4)</f>
        <v>42415</v>
      </c>
    </row>
    <row r="5" spans="1:22">
      <c r="K5" s="7">
        <v>42810</v>
      </c>
      <c r="L5">
        <f t="shared" ref="L5:L6" si="0">DAY(K5)</f>
        <v>16</v>
      </c>
      <c r="O5">
        <f t="shared" ref="O5:O6" si="1">MONTH(K5)</f>
        <v>3</v>
      </c>
      <c r="P5" s="2"/>
      <c r="R5">
        <f t="shared" ref="R5:R6" si="2">YEAR(K5)</f>
        <v>2017</v>
      </c>
      <c r="S5" s="3">
        <f t="shared" ref="S5:S6" si="3">DATE(R5,O5,L5)</f>
        <v>42810</v>
      </c>
    </row>
    <row r="6" spans="1:22">
      <c r="F6" t="s">
        <v>33</v>
      </c>
      <c r="G6" t="s">
        <v>34</v>
      </c>
      <c r="H6" t="s">
        <v>35</v>
      </c>
      <c r="K6" s="7">
        <v>43233</v>
      </c>
      <c r="L6">
        <f t="shared" si="0"/>
        <v>13</v>
      </c>
      <c r="O6">
        <f t="shared" si="1"/>
        <v>5</v>
      </c>
      <c r="P6" s="2"/>
      <c r="R6">
        <f t="shared" si="2"/>
        <v>2018</v>
      </c>
      <c r="S6" s="3">
        <f t="shared" si="3"/>
        <v>43233</v>
      </c>
    </row>
    <row r="7" spans="1:22">
      <c r="F7">
        <v>15</v>
      </c>
      <c r="G7">
        <v>2</v>
      </c>
      <c r="H7">
        <v>2016</v>
      </c>
      <c r="I7" s="4">
        <f>DATE(H7,G7,F7)</f>
        <v>42415</v>
      </c>
      <c r="P7" s="2"/>
    </row>
    <row r="8" spans="1:22">
      <c r="F8">
        <v>16</v>
      </c>
      <c r="G8">
        <v>3</v>
      </c>
      <c r="H8">
        <v>2017</v>
      </c>
      <c r="I8" s="4">
        <f t="shared" ref="I8:I9" si="4">DATE(H8,G8,F8)</f>
        <v>42810</v>
      </c>
      <c r="P8" s="2"/>
    </row>
    <row r="9" spans="1:22">
      <c r="F9">
        <v>13</v>
      </c>
      <c r="G9">
        <v>5</v>
      </c>
      <c r="H9">
        <v>2018</v>
      </c>
      <c r="I9" s="4">
        <f t="shared" si="4"/>
        <v>43233</v>
      </c>
    </row>
    <row r="10" spans="1:22">
      <c r="P10" s="2"/>
    </row>
    <row r="14" spans="1:22">
      <c r="B14" s="40" t="s">
        <v>29</v>
      </c>
      <c r="C14" s="41"/>
      <c r="E14" s="40" t="s">
        <v>30</v>
      </c>
      <c r="F14" s="40"/>
      <c r="H14" s="40" t="s">
        <v>31</v>
      </c>
      <c r="I14" s="41"/>
      <c r="K14" s="40" t="s">
        <v>32</v>
      </c>
      <c r="L14" s="41"/>
    </row>
    <row r="15" spans="1:22" s="1" customFormat="1">
      <c r="A15"/>
      <c r="E15" s="9">
        <v>0.23981481481481481</v>
      </c>
      <c r="F15" s="1">
        <f>HOUR(E15)</f>
        <v>5</v>
      </c>
      <c r="I15" s="1">
        <f>MINUTE(E15)</f>
        <v>45</v>
      </c>
      <c r="L15" s="1">
        <f>SECOND(E15)</f>
        <v>20</v>
      </c>
      <c r="N15"/>
      <c r="O15"/>
    </row>
    <row r="16" spans="1:22">
      <c r="C16" s="8">
        <f>TIME(7,30,20)</f>
        <v>0.3127314814814815</v>
      </c>
      <c r="E16" s="10">
        <v>0.27534722222222224</v>
      </c>
      <c r="F16" s="1">
        <f t="shared" ref="F16:F19" si="5">HOUR(E16)</f>
        <v>6</v>
      </c>
      <c r="I16" s="1">
        <f t="shared" ref="I16:I19" si="6">MINUTE(E16)</f>
        <v>36</v>
      </c>
      <c r="L16" s="1">
        <f t="shared" ref="L16:L19" si="7">SECOND(E16)</f>
        <v>30</v>
      </c>
    </row>
    <row r="17" spans="5:12">
      <c r="E17" s="10">
        <v>0.30949074074074073</v>
      </c>
      <c r="F17" s="1">
        <f t="shared" si="5"/>
        <v>7</v>
      </c>
      <c r="I17" s="1">
        <f t="shared" si="6"/>
        <v>25</v>
      </c>
      <c r="L17" s="1">
        <f t="shared" si="7"/>
        <v>40</v>
      </c>
    </row>
    <row r="18" spans="5:12">
      <c r="E18" s="10">
        <v>0.35011574074074076</v>
      </c>
      <c r="F18" s="1">
        <f t="shared" si="5"/>
        <v>8</v>
      </c>
      <c r="I18" s="1">
        <f t="shared" si="6"/>
        <v>24</v>
      </c>
      <c r="L18" s="1">
        <f t="shared" si="7"/>
        <v>10</v>
      </c>
    </row>
    <row r="19" spans="5:12">
      <c r="E19" s="10">
        <v>0.17766203703703706</v>
      </c>
      <c r="F19" s="1">
        <f t="shared" si="5"/>
        <v>4</v>
      </c>
      <c r="I19" s="1">
        <f t="shared" si="6"/>
        <v>15</v>
      </c>
      <c r="L19" s="1">
        <f t="shared" si="7"/>
        <v>50</v>
      </c>
    </row>
    <row r="20" spans="5:12">
      <c r="E20" s="8"/>
    </row>
    <row r="21" spans="5:12">
      <c r="E21" s="8"/>
    </row>
    <row r="22" spans="5:12">
      <c r="E22" s="8"/>
    </row>
    <row r="23" spans="5:12">
      <c r="E23" s="8"/>
    </row>
  </sheetData>
  <mergeCells count="10">
    <mergeCell ref="O2:P2"/>
    <mergeCell ref="R2:S2"/>
    <mergeCell ref="B14:C14"/>
    <mergeCell ref="H14:I14"/>
    <mergeCell ref="E14:F14"/>
    <mergeCell ref="K14:L14"/>
    <mergeCell ref="B2:C2"/>
    <mergeCell ref="E2:F2"/>
    <mergeCell ref="H2:I2"/>
    <mergeCell ref="K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23"/>
  <sheetViews>
    <sheetView workbookViewId="0">
      <selection activeCell="H2" sqref="H2:I2"/>
    </sheetView>
  </sheetViews>
  <sheetFormatPr defaultRowHeight="15"/>
  <cols>
    <col min="1" max="1" width="3.7109375" customWidth="1"/>
    <col min="2" max="2" width="16.140625" bestFit="1" customWidth="1"/>
    <col min="3" max="3" width="13.85546875" customWidth="1"/>
    <col min="6" max="6" width="13.85546875" bestFit="1" customWidth="1"/>
    <col min="7" max="7" width="18.85546875" customWidth="1"/>
    <col min="8" max="8" width="9.28515625" bestFit="1" customWidth="1"/>
    <col min="9" max="9" width="12.85546875" customWidth="1"/>
    <col min="11" max="11" width="14.85546875" customWidth="1"/>
    <col min="12" max="12" width="13.85546875" customWidth="1"/>
    <col min="18" max="18" width="15.42578125" customWidth="1"/>
    <col min="19" max="19" width="9.85546875" bestFit="1" customWidth="1"/>
  </cols>
  <sheetData>
    <row r="2" spans="1:19">
      <c r="B2" s="40" t="s">
        <v>38</v>
      </c>
      <c r="C2" s="41"/>
      <c r="E2" s="40" t="s">
        <v>39</v>
      </c>
      <c r="F2" s="41"/>
      <c r="H2" s="40" t="s">
        <v>40</v>
      </c>
      <c r="I2" s="41"/>
      <c r="K2" s="40" t="s">
        <v>41</v>
      </c>
      <c r="L2" s="40"/>
      <c r="O2" s="40" t="s">
        <v>42</v>
      </c>
      <c r="P2" s="41"/>
      <c r="R2" s="40" t="s">
        <v>43</v>
      </c>
      <c r="S2" s="41"/>
    </row>
    <row r="3" spans="1:19" s="11" customFormat="1">
      <c r="B3" s="11" t="s">
        <v>36</v>
      </c>
      <c r="C3" s="11" t="str">
        <f>LOWER(B3)</f>
        <v>rahul</v>
      </c>
      <c r="F3" s="11" t="str">
        <f>PROPER(B3)</f>
        <v>Rahul</v>
      </c>
      <c r="I3" s="11" t="str">
        <f>UPPER(B3)</f>
        <v>RAHUL</v>
      </c>
      <c r="L3" s="11" t="str">
        <f>LEFT(I3,3)</f>
        <v>RAH</v>
      </c>
      <c r="O3" s="11" t="str">
        <f>RIGHT(I3,3)</f>
        <v>HUL</v>
      </c>
      <c r="R3" s="11" t="s">
        <v>54</v>
      </c>
      <c r="S3" s="11" t="str">
        <f>MID(R3,3,2)</f>
        <v>HU</v>
      </c>
    </row>
    <row r="4" spans="1:19">
      <c r="B4" t="s">
        <v>51</v>
      </c>
      <c r="C4" s="11" t="str">
        <f t="shared" ref="C4:C9" si="0">LOWER(B4)</f>
        <v>arvind raj</v>
      </c>
      <c r="F4" s="11" t="str">
        <f t="shared" ref="F4:F9" si="1">PROPER(B4)</f>
        <v>Arvind Raj</v>
      </c>
      <c r="H4" s="6"/>
      <c r="I4" s="11" t="str">
        <f t="shared" ref="I4:I9" si="2">UPPER(B4)</f>
        <v>ARVIND RAJ</v>
      </c>
      <c r="K4" s="7"/>
      <c r="L4" s="11" t="str">
        <f t="shared" ref="L4:L9" si="3">LEFT(I4,3)</f>
        <v>ARV</v>
      </c>
      <c r="O4" s="11" t="str">
        <f t="shared" ref="O4:O9" si="4">RIGHT(I4,3)</f>
        <v>RAJ</v>
      </c>
      <c r="P4" s="2"/>
      <c r="R4" t="s">
        <v>55</v>
      </c>
      <c r="S4" s="11" t="str">
        <f t="shared" ref="S4:S9" si="5">MID(R4,3,2)</f>
        <v>VI</v>
      </c>
    </row>
    <row r="5" spans="1:19">
      <c r="B5" t="s">
        <v>37</v>
      </c>
      <c r="C5" s="11" t="str">
        <f t="shared" si="0"/>
        <v>ramakant</v>
      </c>
      <c r="F5" s="11" t="str">
        <f t="shared" si="1"/>
        <v>Ramakant</v>
      </c>
      <c r="I5" s="11" t="str">
        <f t="shared" si="2"/>
        <v>RAMAKANT</v>
      </c>
      <c r="K5" s="7"/>
      <c r="L5" s="11" t="str">
        <f t="shared" si="3"/>
        <v>RAM</v>
      </c>
      <c r="O5" s="11" t="str">
        <f t="shared" si="4"/>
        <v>ANT</v>
      </c>
      <c r="P5" s="2"/>
      <c r="R5" t="s">
        <v>56</v>
      </c>
      <c r="S5" s="11" t="str">
        <f t="shared" si="5"/>
        <v>MA</v>
      </c>
    </row>
    <row r="6" spans="1:19">
      <c r="B6" t="s">
        <v>50</v>
      </c>
      <c r="C6" s="11" t="str">
        <f t="shared" si="0"/>
        <v>sudheer kumar</v>
      </c>
      <c r="F6" s="11" t="str">
        <f t="shared" si="1"/>
        <v>Sudheer Kumar</v>
      </c>
      <c r="I6" s="11" t="str">
        <f t="shared" si="2"/>
        <v>SUDHEER KUMAR</v>
      </c>
      <c r="K6" s="7"/>
      <c r="L6" s="11" t="str">
        <f t="shared" si="3"/>
        <v>SUD</v>
      </c>
      <c r="O6" s="11" t="str">
        <f t="shared" si="4"/>
        <v>MAR</v>
      </c>
      <c r="P6" s="2"/>
      <c r="R6" t="s">
        <v>50</v>
      </c>
      <c r="S6" s="11" t="str">
        <f t="shared" si="5"/>
        <v>DH</v>
      </c>
    </row>
    <row r="7" spans="1:19">
      <c r="B7" t="s">
        <v>52</v>
      </c>
      <c r="C7" s="11" t="str">
        <f t="shared" si="0"/>
        <v>mohan mishra</v>
      </c>
      <c r="F7" s="11" t="str">
        <f t="shared" si="1"/>
        <v>Mohan Mishra</v>
      </c>
      <c r="I7" s="11" t="str">
        <f t="shared" si="2"/>
        <v>MOHAN MISHRA</v>
      </c>
      <c r="L7" s="11" t="str">
        <f t="shared" si="3"/>
        <v>MOH</v>
      </c>
      <c r="O7" s="11" t="str">
        <f t="shared" si="4"/>
        <v>HRA</v>
      </c>
      <c r="P7" s="2"/>
      <c r="R7" t="s">
        <v>57</v>
      </c>
      <c r="S7" s="11" t="str">
        <f t="shared" si="5"/>
        <v>HA</v>
      </c>
    </row>
    <row r="8" spans="1:19">
      <c r="B8" t="s">
        <v>48</v>
      </c>
      <c r="C8" s="11" t="str">
        <f t="shared" si="0"/>
        <v>shyam</v>
      </c>
      <c r="F8" s="11" t="str">
        <f t="shared" si="1"/>
        <v>Shyam</v>
      </c>
      <c r="I8" s="11" t="str">
        <f t="shared" si="2"/>
        <v>SHYAM</v>
      </c>
      <c r="L8" s="11" t="str">
        <f t="shared" si="3"/>
        <v>SHY</v>
      </c>
      <c r="O8" s="11" t="str">
        <f t="shared" si="4"/>
        <v>YAM</v>
      </c>
      <c r="P8" s="2"/>
      <c r="R8" t="s">
        <v>48</v>
      </c>
      <c r="S8" s="11" t="str">
        <f t="shared" si="5"/>
        <v>YA</v>
      </c>
    </row>
    <row r="9" spans="1:19">
      <c r="B9" t="s">
        <v>49</v>
      </c>
      <c r="C9" s="11" t="str">
        <f t="shared" si="0"/>
        <v>ravi verma</v>
      </c>
      <c r="F9" s="11" t="str">
        <f t="shared" si="1"/>
        <v>Ravi Verma</v>
      </c>
      <c r="I9" s="11" t="str">
        <f t="shared" si="2"/>
        <v>RAVI VERMA</v>
      </c>
      <c r="L9" s="11" t="str">
        <f t="shared" si="3"/>
        <v>RAV</v>
      </c>
      <c r="O9" s="11" t="str">
        <f t="shared" si="4"/>
        <v>RMA</v>
      </c>
      <c r="R9" t="s">
        <v>58</v>
      </c>
      <c r="S9" s="11" t="str">
        <f t="shared" si="5"/>
        <v>VI</v>
      </c>
    </row>
    <row r="10" spans="1:19">
      <c r="P10" s="2"/>
    </row>
    <row r="14" spans="1:19">
      <c r="B14" s="40" t="s">
        <v>44</v>
      </c>
      <c r="C14" s="41"/>
      <c r="E14" s="40" t="s">
        <v>45</v>
      </c>
      <c r="F14" s="40"/>
      <c r="H14" s="40" t="s">
        <v>46</v>
      </c>
      <c r="I14" s="41"/>
      <c r="K14" s="40" t="s">
        <v>47</v>
      </c>
      <c r="L14" s="41"/>
    </row>
    <row r="15" spans="1:19" s="1" customFormat="1">
      <c r="A15"/>
      <c r="B15" s="11" t="s">
        <v>36</v>
      </c>
      <c r="C15" s="1">
        <f>LEN(B15)</f>
        <v>5</v>
      </c>
      <c r="E15" s="9" t="s">
        <v>53</v>
      </c>
      <c r="F15" s="1" t="s">
        <v>59</v>
      </c>
      <c r="G15" s="1" t="str">
        <f>PROPER(CONCATENATE(E15," ",F15))</f>
        <v>Rahul Kumar</v>
      </c>
      <c r="I15" s="1" t="b">
        <f>EXACT(E15,"rahul")</f>
        <v>1</v>
      </c>
      <c r="K15" s="1" t="s">
        <v>66</v>
      </c>
      <c r="L15" s="1" t="str">
        <f>TRIM(K15)</f>
        <v>Rahul Kumar</v>
      </c>
      <c r="N15"/>
      <c r="O15"/>
    </row>
    <row r="16" spans="1:19">
      <c r="B16" t="s">
        <v>51</v>
      </c>
      <c r="C16" s="1">
        <f t="shared" ref="C16:C21" si="6">LEN(B16)</f>
        <v>10</v>
      </c>
      <c r="E16" s="10" t="s">
        <v>60</v>
      </c>
      <c r="F16" s="1" t="s">
        <v>61</v>
      </c>
      <c r="G16" s="1" t="str">
        <f>PROPER(CONCATENATE(E16," ",F16))</f>
        <v>Sudheer Verma</v>
      </c>
      <c r="I16" s="1" t="b">
        <f t="shared" ref="I16:I20" si="7">EXACT(E16,"rahul")</f>
        <v>0</v>
      </c>
      <c r="K16" t="s">
        <v>67</v>
      </c>
      <c r="L16" s="1" t="str">
        <f>TRIM(K16)</f>
        <v>Sudheer Verma</v>
      </c>
    </row>
    <row r="17" spans="2:12">
      <c r="B17" t="s">
        <v>37</v>
      </c>
      <c r="C17" s="1">
        <f t="shared" si="6"/>
        <v>8</v>
      </c>
      <c r="E17" s="9" t="s">
        <v>53</v>
      </c>
      <c r="F17" s="1" t="s">
        <v>65</v>
      </c>
      <c r="G17" s="1" t="str">
        <f t="shared" ref="G17:G20" si="8">PROPER(CONCATENATE(E17," ",F17))</f>
        <v>Rahul Mishra</v>
      </c>
      <c r="I17" s="1" t="b">
        <f t="shared" si="7"/>
        <v>1</v>
      </c>
      <c r="K17" t="s">
        <v>68</v>
      </c>
      <c r="L17" s="1" t="str">
        <f t="shared" ref="L17:L20" si="9">TRIM(K17)</f>
        <v>Rahul Mishra</v>
      </c>
    </row>
    <row r="18" spans="2:12">
      <c r="B18" t="s">
        <v>50</v>
      </c>
      <c r="C18" s="1">
        <f t="shared" si="6"/>
        <v>13</v>
      </c>
      <c r="E18" s="10" t="s">
        <v>63</v>
      </c>
      <c r="F18" s="1" t="s">
        <v>62</v>
      </c>
      <c r="G18" s="1" t="str">
        <f t="shared" si="8"/>
        <v>Arvind Raj</v>
      </c>
      <c r="I18" s="1" t="b">
        <f t="shared" si="7"/>
        <v>0</v>
      </c>
      <c r="K18" t="s">
        <v>69</v>
      </c>
      <c r="L18" s="1" t="str">
        <f t="shared" si="9"/>
        <v>Arvind Raj</v>
      </c>
    </row>
    <row r="19" spans="2:12">
      <c r="B19" t="s">
        <v>52</v>
      </c>
      <c r="C19" s="1">
        <f t="shared" si="6"/>
        <v>12</v>
      </c>
      <c r="E19" s="9" t="s">
        <v>53</v>
      </c>
      <c r="F19" s="1" t="s">
        <v>59</v>
      </c>
      <c r="G19" s="1" t="str">
        <f t="shared" si="8"/>
        <v>Rahul Kumar</v>
      </c>
      <c r="I19" s="1" t="b">
        <f t="shared" si="7"/>
        <v>1</v>
      </c>
      <c r="K19" t="s">
        <v>66</v>
      </c>
      <c r="L19" s="1" t="str">
        <f t="shared" si="9"/>
        <v>Rahul Kumar</v>
      </c>
    </row>
    <row r="20" spans="2:12">
      <c r="B20" t="s">
        <v>48</v>
      </c>
      <c r="C20" s="1">
        <f t="shared" si="6"/>
        <v>5</v>
      </c>
      <c r="E20" s="8" t="s">
        <v>64</v>
      </c>
      <c r="F20" s="1" t="s">
        <v>62</v>
      </c>
      <c r="G20" s="1" t="str">
        <f t="shared" si="8"/>
        <v>Suneel Raj</v>
      </c>
      <c r="I20" s="1" t="b">
        <f t="shared" si="7"/>
        <v>0</v>
      </c>
      <c r="K20" t="s">
        <v>70</v>
      </c>
      <c r="L20" s="1" t="str">
        <f t="shared" si="9"/>
        <v>Suneel Raj</v>
      </c>
    </row>
    <row r="21" spans="2:12">
      <c r="B21" t="s">
        <v>49</v>
      </c>
      <c r="C21" s="1">
        <f t="shared" si="6"/>
        <v>10</v>
      </c>
      <c r="E21" s="8"/>
    </row>
    <row r="22" spans="2:12">
      <c r="E22" s="8"/>
    </row>
    <row r="23" spans="2:12">
      <c r="E23" s="8"/>
    </row>
  </sheetData>
  <mergeCells count="10">
    <mergeCell ref="O2:P2"/>
    <mergeCell ref="R2:S2"/>
    <mergeCell ref="B14:C14"/>
    <mergeCell ref="E14:F14"/>
    <mergeCell ref="H14:I14"/>
    <mergeCell ref="K14:L14"/>
    <mergeCell ref="K2:L2"/>
    <mergeCell ref="B2:C2"/>
    <mergeCell ref="E2:F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23"/>
  <sheetViews>
    <sheetView zoomScale="85" zoomScaleNormal="85" workbookViewId="0">
      <selection activeCell="F4" sqref="F4"/>
    </sheetView>
  </sheetViews>
  <sheetFormatPr defaultRowHeight="15"/>
  <cols>
    <col min="1" max="1" width="3.7109375" customWidth="1"/>
    <col min="2" max="2" width="16.140625" bestFit="1" customWidth="1"/>
    <col min="3" max="3" width="13.85546875" customWidth="1"/>
    <col min="5" max="5" width="13.140625" customWidth="1"/>
    <col min="6" max="6" width="13.85546875" bestFit="1" customWidth="1"/>
    <col min="7" max="7" width="18.85546875" customWidth="1"/>
    <col min="8" max="8" width="9.28515625" bestFit="1" customWidth="1"/>
    <col min="9" max="9" width="10.5703125" customWidth="1"/>
    <col min="11" max="11" width="11.85546875" customWidth="1"/>
    <col min="12" max="12" width="12.28515625" customWidth="1"/>
    <col min="13" max="13" width="2.28515625" customWidth="1"/>
    <col min="14" max="14" width="1.42578125" customWidth="1"/>
    <col min="18" max="18" width="10.7109375" customWidth="1"/>
    <col min="19" max="19" width="9.85546875" bestFit="1" customWidth="1"/>
  </cols>
  <sheetData>
    <row r="2" spans="1:19">
      <c r="B2" s="40" t="s">
        <v>71</v>
      </c>
      <c r="C2" s="41"/>
      <c r="E2" s="40" t="s">
        <v>72</v>
      </c>
      <c r="F2" s="41"/>
      <c r="H2" s="40" t="s">
        <v>73</v>
      </c>
      <c r="I2" s="41"/>
      <c r="K2" s="40" t="s">
        <v>74</v>
      </c>
      <c r="L2" s="40"/>
      <c r="O2" s="40" t="s">
        <v>75</v>
      </c>
      <c r="P2" s="41"/>
      <c r="R2" s="40" t="s">
        <v>76</v>
      </c>
      <c r="S2" s="41"/>
    </row>
    <row r="3" spans="1:19" s="11" customFormat="1">
      <c r="B3" s="11">
        <v>25</v>
      </c>
      <c r="E3" s="11">
        <v>25</v>
      </c>
      <c r="H3" s="11">
        <v>25</v>
      </c>
      <c r="K3" s="11">
        <v>25</v>
      </c>
      <c r="O3" s="11">
        <v>25</v>
      </c>
      <c r="R3" s="11">
        <v>25</v>
      </c>
    </row>
    <row r="4" spans="1:19">
      <c r="B4">
        <v>30</v>
      </c>
      <c r="C4" s="11"/>
      <c r="E4">
        <v>30</v>
      </c>
      <c r="F4" s="11"/>
      <c r="H4">
        <v>30</v>
      </c>
      <c r="I4" s="11"/>
      <c r="K4">
        <v>30</v>
      </c>
      <c r="L4" s="11"/>
      <c r="O4" t="s">
        <v>83</v>
      </c>
      <c r="P4" s="2"/>
      <c r="R4" t="s">
        <v>83</v>
      </c>
      <c r="S4" s="11"/>
    </row>
    <row r="5" spans="1:19">
      <c r="B5">
        <v>20</v>
      </c>
      <c r="C5" s="11">
        <f>AVERAGE(B3:B10)</f>
        <v>24.4</v>
      </c>
      <c r="E5">
        <v>20</v>
      </c>
      <c r="F5" s="11">
        <f>AVERAGEA(E3:E10)</f>
        <v>17.428571428571427</v>
      </c>
      <c r="H5">
        <v>20</v>
      </c>
      <c r="I5" s="11"/>
      <c r="L5" s="11"/>
      <c r="O5">
        <v>252</v>
      </c>
      <c r="P5" s="2"/>
      <c r="R5">
        <v>252</v>
      </c>
      <c r="S5" s="11"/>
    </row>
    <row r="6" spans="1:19">
      <c r="B6" s="2" t="s">
        <v>80</v>
      </c>
      <c r="C6" s="11"/>
      <c r="E6" s="2" t="s">
        <v>80</v>
      </c>
      <c r="F6" s="11"/>
      <c r="H6" s="2" t="s">
        <v>80</v>
      </c>
      <c r="I6" s="11">
        <f>COUNT(H3:H10)</f>
        <v>5</v>
      </c>
      <c r="K6" s="2"/>
      <c r="L6" s="11"/>
      <c r="O6" s="2" t="s">
        <v>83</v>
      </c>
      <c r="P6" s="2">
        <f>COUNTA(O3:O10)</f>
        <v>7</v>
      </c>
      <c r="R6" s="2" t="s">
        <v>83</v>
      </c>
      <c r="S6" s="11">
        <f>COUNTIF(R3:R10,"upciss")</f>
        <v>3</v>
      </c>
    </row>
    <row r="7" spans="1:19">
      <c r="B7">
        <v>22</v>
      </c>
      <c r="C7" s="11"/>
      <c r="E7">
        <v>22</v>
      </c>
      <c r="F7" s="11"/>
      <c r="H7">
        <v>22</v>
      </c>
      <c r="I7" s="11"/>
      <c r="K7">
        <v>22</v>
      </c>
      <c r="L7" s="11">
        <f>COUNTBLANK(K3:K10)</f>
        <v>3</v>
      </c>
      <c r="O7">
        <v>22</v>
      </c>
      <c r="P7" s="2"/>
      <c r="R7">
        <v>22</v>
      </c>
      <c r="S7" s="11"/>
    </row>
    <row r="8" spans="1:19">
      <c r="B8" s="2" t="s">
        <v>80</v>
      </c>
      <c r="C8" s="11"/>
      <c r="E8" s="2" t="s">
        <v>80</v>
      </c>
      <c r="F8" s="11"/>
      <c r="H8" s="2" t="s">
        <v>80</v>
      </c>
      <c r="I8" s="11"/>
      <c r="K8" s="2" t="s">
        <v>80</v>
      </c>
      <c r="L8" s="11"/>
      <c r="O8" s="2" t="s">
        <v>83</v>
      </c>
      <c r="P8" s="2"/>
      <c r="R8" s="2" t="s">
        <v>83</v>
      </c>
      <c r="S8" s="11"/>
    </row>
    <row r="9" spans="1:19">
      <c r="C9" s="11"/>
      <c r="F9" s="11"/>
      <c r="I9" s="11"/>
      <c r="L9" s="11"/>
      <c r="S9" s="11"/>
    </row>
    <row r="10" spans="1:19">
      <c r="B10">
        <v>25</v>
      </c>
      <c r="C10" t="s">
        <v>81</v>
      </c>
      <c r="E10">
        <v>25</v>
      </c>
      <c r="F10" t="s">
        <v>81</v>
      </c>
      <c r="H10">
        <v>25</v>
      </c>
      <c r="K10">
        <v>25</v>
      </c>
      <c r="O10">
        <v>25</v>
      </c>
      <c r="P10" s="2"/>
      <c r="R10">
        <v>25</v>
      </c>
    </row>
    <row r="11" spans="1:19">
      <c r="C11" t="s">
        <v>82</v>
      </c>
      <c r="F11" t="s">
        <v>82</v>
      </c>
    </row>
    <row r="14" spans="1:19">
      <c r="B14" s="40" t="s">
        <v>77</v>
      </c>
      <c r="C14" s="41"/>
      <c r="E14" s="40" t="s">
        <v>78</v>
      </c>
      <c r="F14" s="40"/>
      <c r="H14" s="40" t="s">
        <v>79</v>
      </c>
      <c r="I14" s="41"/>
      <c r="L14" s="1"/>
    </row>
    <row r="15" spans="1:19" s="1" customFormat="1">
      <c r="A15"/>
      <c r="B15" s="11">
        <v>25</v>
      </c>
      <c r="E15" s="9"/>
      <c r="H15" s="11">
        <v>30</v>
      </c>
      <c r="N15"/>
      <c r="O15"/>
    </row>
    <row r="16" spans="1:19">
      <c r="B16">
        <v>30</v>
      </c>
      <c r="C16" s="1"/>
      <c r="E16" s="10"/>
      <c r="F16" s="1"/>
      <c r="G16" s="1"/>
      <c r="H16">
        <v>25</v>
      </c>
      <c r="I16" s="1"/>
      <c r="L16" s="1"/>
    </row>
    <row r="17" spans="2:12">
      <c r="B17">
        <v>20</v>
      </c>
      <c r="C17" s="1"/>
      <c r="E17" s="9"/>
      <c r="F17" s="1"/>
      <c r="G17" s="1"/>
      <c r="H17">
        <v>20</v>
      </c>
      <c r="I17" s="1"/>
      <c r="L17" s="1"/>
    </row>
    <row r="18" spans="2:12">
      <c r="B18" s="2">
        <v>250</v>
      </c>
      <c r="C18" s="1">
        <f>MAX(B15:B22)</f>
        <v>250</v>
      </c>
      <c r="E18" s="10"/>
      <c r="F18" s="1">
        <f>MIN(B15:B22)</f>
        <v>20</v>
      </c>
      <c r="G18" s="1"/>
      <c r="H18" s="2">
        <v>30</v>
      </c>
      <c r="I18" s="1">
        <f>MODE(H15:H23)</f>
        <v>30</v>
      </c>
      <c r="L18" s="1"/>
    </row>
    <row r="19" spans="2:12">
      <c r="B19">
        <v>22</v>
      </c>
      <c r="C19" s="1"/>
      <c r="E19" s="9"/>
      <c r="F19" s="1"/>
      <c r="G19" s="1"/>
      <c r="H19">
        <v>22</v>
      </c>
      <c r="I19" s="1"/>
      <c r="L19" s="1"/>
    </row>
    <row r="20" spans="2:12">
      <c r="B20" s="2" t="s">
        <v>80</v>
      </c>
      <c r="C20" s="1"/>
      <c r="E20" s="8"/>
      <c r="F20" s="1"/>
      <c r="G20" s="1"/>
      <c r="H20" s="2">
        <v>25</v>
      </c>
      <c r="I20" s="1"/>
      <c r="L20" s="1"/>
    </row>
    <row r="21" spans="2:12">
      <c r="C21" s="1"/>
      <c r="E21" s="8"/>
      <c r="H21">
        <v>22</v>
      </c>
    </row>
    <row r="22" spans="2:12">
      <c r="B22">
        <v>25</v>
      </c>
      <c r="E22" s="8"/>
      <c r="H22">
        <v>25</v>
      </c>
    </row>
    <row r="23" spans="2:12">
      <c r="E23" s="8"/>
      <c r="H23">
        <v>30</v>
      </c>
    </row>
  </sheetData>
  <mergeCells count="9">
    <mergeCell ref="K2:L2"/>
    <mergeCell ref="O2:P2"/>
    <mergeCell ref="R2:S2"/>
    <mergeCell ref="B14:C14"/>
    <mergeCell ref="E14:F14"/>
    <mergeCell ref="H14:I14"/>
    <mergeCell ref="B2:C2"/>
    <mergeCell ref="E2:F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Q13"/>
  <sheetViews>
    <sheetView workbookViewId="0">
      <selection activeCell="D12" sqref="D12"/>
    </sheetView>
  </sheetViews>
  <sheetFormatPr defaultRowHeight="15"/>
  <cols>
    <col min="2" max="2" width="17.85546875" customWidth="1"/>
    <col min="3" max="3" width="13.85546875" customWidth="1"/>
    <col min="8" max="10" width="14.140625" bestFit="1" customWidth="1"/>
  </cols>
  <sheetData>
    <row r="2" spans="2:17">
      <c r="B2" s="40" t="s">
        <v>84</v>
      </c>
      <c r="C2" s="41"/>
      <c r="H2" s="40" t="s">
        <v>85</v>
      </c>
      <c r="I2" s="41"/>
      <c r="N2" s="40" t="s">
        <v>86</v>
      </c>
      <c r="O2" s="40"/>
    </row>
    <row r="3" spans="2:17" ht="18.75">
      <c r="B3" t="s">
        <v>89</v>
      </c>
      <c r="C3" s="14" t="str">
        <f>HYPERLINK(CONCATENATE("f:\new\",B3,".jpg"),"photo")</f>
        <v>photo</v>
      </c>
      <c r="F3" s="12" t="s">
        <v>93</v>
      </c>
      <c r="G3" s="12" t="s">
        <v>94</v>
      </c>
      <c r="H3" s="12" t="s">
        <v>14</v>
      </c>
      <c r="I3" s="12" t="s">
        <v>95</v>
      </c>
      <c r="J3" s="12" t="s">
        <v>96</v>
      </c>
      <c r="M3" s="12" t="s">
        <v>94</v>
      </c>
      <c r="N3" s="12" t="s">
        <v>112</v>
      </c>
      <c r="O3" s="12" t="s">
        <v>113</v>
      </c>
      <c r="P3" s="12" t="s">
        <v>114</v>
      </c>
      <c r="Q3" s="13"/>
    </row>
    <row r="4" spans="2:17" ht="18.75">
      <c r="B4" t="s">
        <v>90</v>
      </c>
      <c r="C4" s="14" t="str">
        <f t="shared" ref="C4:C5" si="0">HYPERLINK(CONCATENATE("f:\new\",B4,".jpg"),"photo")</f>
        <v>photo</v>
      </c>
      <c r="F4" t="s">
        <v>97</v>
      </c>
      <c r="G4" t="s">
        <v>102</v>
      </c>
      <c r="H4" t="s">
        <v>107</v>
      </c>
      <c r="I4">
        <v>25</v>
      </c>
      <c r="J4" s="2" t="s">
        <v>109</v>
      </c>
      <c r="M4" t="s">
        <v>102</v>
      </c>
      <c r="N4">
        <v>2509</v>
      </c>
      <c r="O4">
        <v>2575</v>
      </c>
      <c r="P4">
        <v>2552</v>
      </c>
    </row>
    <row r="5" spans="2:17" ht="18.75">
      <c r="B5" t="s">
        <v>91</v>
      </c>
      <c r="C5" s="14" t="str">
        <f t="shared" si="0"/>
        <v>photo</v>
      </c>
      <c r="F5" t="s">
        <v>98</v>
      </c>
      <c r="G5" t="s">
        <v>36</v>
      </c>
      <c r="H5" t="s">
        <v>17</v>
      </c>
      <c r="I5">
        <v>20</v>
      </c>
      <c r="J5" s="2" t="s">
        <v>110</v>
      </c>
      <c r="M5" t="s">
        <v>36</v>
      </c>
      <c r="N5">
        <v>2554</v>
      </c>
      <c r="O5">
        <v>2796</v>
      </c>
      <c r="P5">
        <v>2975</v>
      </c>
    </row>
    <row r="6" spans="2:17" ht="15.75">
      <c r="B6" t="s">
        <v>92</v>
      </c>
      <c r="C6" s="15" t="str">
        <f>HYPERLINK(CONCATENATE("f:\new\",B6,".jpg"),"photo")</f>
        <v>photo</v>
      </c>
      <c r="F6" t="s">
        <v>99</v>
      </c>
      <c r="G6" t="s">
        <v>103</v>
      </c>
      <c r="H6" t="s">
        <v>106</v>
      </c>
      <c r="I6">
        <v>23</v>
      </c>
      <c r="J6" s="2" t="s">
        <v>110</v>
      </c>
      <c r="M6" t="s">
        <v>103</v>
      </c>
      <c r="N6">
        <v>2840</v>
      </c>
      <c r="O6">
        <v>2582</v>
      </c>
      <c r="P6">
        <v>2904</v>
      </c>
    </row>
    <row r="7" spans="2:17">
      <c r="F7" t="s">
        <v>100</v>
      </c>
      <c r="G7" t="s">
        <v>104</v>
      </c>
      <c r="H7" t="s">
        <v>107</v>
      </c>
      <c r="I7">
        <v>24</v>
      </c>
      <c r="J7" s="2" t="s">
        <v>109</v>
      </c>
      <c r="M7" t="s">
        <v>104</v>
      </c>
      <c r="N7">
        <v>2554</v>
      </c>
      <c r="O7">
        <v>2733</v>
      </c>
      <c r="P7">
        <v>2993</v>
      </c>
    </row>
    <row r="8" spans="2:17">
      <c r="F8" t="s">
        <v>101</v>
      </c>
      <c r="G8" t="s">
        <v>105</v>
      </c>
      <c r="H8" t="s">
        <v>108</v>
      </c>
      <c r="I8">
        <v>19</v>
      </c>
      <c r="J8" s="2" t="s">
        <v>111</v>
      </c>
      <c r="M8" t="s">
        <v>105</v>
      </c>
      <c r="N8">
        <v>2558</v>
      </c>
      <c r="O8">
        <v>2557</v>
      </c>
      <c r="P8">
        <v>2584</v>
      </c>
    </row>
    <row r="9" spans="2:17">
      <c r="C9" s="40" t="s">
        <v>87</v>
      </c>
      <c r="D9" s="41"/>
    </row>
    <row r="10" spans="2:17">
      <c r="G10" s="12" t="s">
        <v>93</v>
      </c>
      <c r="H10" s="12" t="s">
        <v>94</v>
      </c>
      <c r="I10" s="12" t="s">
        <v>14</v>
      </c>
      <c r="J10" s="12" t="s">
        <v>96</v>
      </c>
      <c r="O10" s="12" t="s">
        <v>114</v>
      </c>
    </row>
    <row r="11" spans="2:17">
      <c r="C11" t="s">
        <v>115</v>
      </c>
      <c r="D11">
        <f>MATCH(C11,F3:F8,0)</f>
        <v>6</v>
      </c>
      <c r="G11" t="s">
        <v>116</v>
      </c>
      <c r="H11" t="str">
        <f>IFERROR(VLOOKUP($G$11,$F$3:$J$8,2,0),"data not found")</f>
        <v>data not found</v>
      </c>
      <c r="I11" t="str">
        <f>IFERROR(VLOOKUP($G$11,$F$3:$J$8,3,0),"data not found")</f>
        <v>data not found</v>
      </c>
      <c r="J11" t="str">
        <f>IFERROR(VLOOKUP($G$11,$F$3:$J$8,4,0),"data not found")</f>
        <v>data not found</v>
      </c>
      <c r="N11" t="s">
        <v>36</v>
      </c>
      <c r="O11">
        <f>IFERROR(HLOOKUP(O10,M3:P8,MATCH(N11,M3:M8,0),0),"Data Not Found")</f>
        <v>2975</v>
      </c>
    </row>
    <row r="13" spans="2:17">
      <c r="K13" s="40" t="s">
        <v>88</v>
      </c>
      <c r="L13" s="41"/>
    </row>
  </sheetData>
  <mergeCells count="5">
    <mergeCell ref="B2:C2"/>
    <mergeCell ref="H2:I2"/>
    <mergeCell ref="C9:D9"/>
    <mergeCell ref="K13:L13"/>
    <mergeCell ref="N2:O2"/>
  </mergeCells>
  <dataValidations count="1">
    <dataValidation type="list" allowBlank="1" showInputMessage="1" showErrorMessage="1" sqref="O10">
      <formula1>$N$3:$P$3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V28"/>
  <sheetViews>
    <sheetView zoomScale="85" zoomScaleNormal="85" workbookViewId="0">
      <selection activeCell="E23" sqref="E23"/>
    </sheetView>
  </sheetViews>
  <sheetFormatPr defaultRowHeight="15"/>
  <cols>
    <col min="1" max="1" width="3.7109375" style="16" customWidth="1"/>
    <col min="2" max="2" width="16.140625" style="16" bestFit="1" customWidth="1"/>
    <col min="3" max="5" width="13.85546875" style="16" customWidth="1"/>
    <col min="6" max="6" width="9.140625" style="16"/>
    <col min="7" max="7" width="13.140625" style="16" customWidth="1"/>
    <col min="8" max="8" width="13.85546875" style="16" bestFit="1" customWidth="1"/>
    <col min="9" max="9" width="15.140625" style="16" customWidth="1"/>
    <col min="10" max="10" width="9.28515625" style="16" bestFit="1" customWidth="1"/>
    <col min="11" max="11" width="10.5703125" style="16" customWidth="1"/>
    <col min="12" max="12" width="9.140625" style="16"/>
    <col min="13" max="13" width="11.85546875" style="16" customWidth="1"/>
    <col min="14" max="14" width="12.28515625" style="16" customWidth="1"/>
    <col min="15" max="15" width="2.28515625" style="16" customWidth="1"/>
    <col min="16" max="16" width="1.42578125" style="16" customWidth="1"/>
    <col min="17" max="19" width="9.140625" style="16"/>
    <col min="20" max="20" width="10.7109375" style="16" customWidth="1"/>
    <col min="21" max="21" width="9.85546875" style="16" bestFit="1" customWidth="1"/>
    <col min="22" max="16384" width="9.140625" style="16"/>
  </cols>
  <sheetData>
    <row r="2" spans="1:22">
      <c r="B2" s="42" t="s">
        <v>122</v>
      </c>
      <c r="C2" s="42"/>
      <c r="D2" s="42"/>
      <c r="E2" s="42"/>
      <c r="G2" s="42" t="s">
        <v>123</v>
      </c>
      <c r="H2" s="42"/>
      <c r="I2" s="42"/>
      <c r="K2" s="17"/>
    </row>
    <row r="3" spans="1:22" s="17" customFormat="1">
      <c r="M3" s="18"/>
      <c r="N3" s="16"/>
      <c r="O3" s="16"/>
      <c r="P3" s="16"/>
      <c r="Q3" s="16"/>
      <c r="R3" s="16"/>
      <c r="S3" s="16"/>
      <c r="T3" s="18"/>
      <c r="U3" s="16"/>
      <c r="V3" s="16"/>
    </row>
    <row r="4" spans="1:22">
      <c r="B4" s="18" t="s">
        <v>94</v>
      </c>
      <c r="C4" s="18" t="s">
        <v>95</v>
      </c>
      <c r="D4" s="18" t="s">
        <v>126</v>
      </c>
      <c r="E4" s="18" t="s">
        <v>12</v>
      </c>
      <c r="H4" s="17"/>
      <c r="K4" s="17"/>
      <c r="M4" s="18"/>
      <c r="N4" s="18"/>
      <c r="Q4" s="18"/>
      <c r="R4" s="18"/>
      <c r="S4" s="18"/>
      <c r="T4" s="18"/>
      <c r="U4" s="18"/>
    </row>
    <row r="5" spans="1:22">
      <c r="B5" s="20" t="s">
        <v>118</v>
      </c>
      <c r="C5" s="17">
        <v>19</v>
      </c>
      <c r="D5" s="16" t="s">
        <v>17</v>
      </c>
      <c r="E5" s="17" t="b">
        <f>NOT(D5="ADCA")</f>
        <v>0</v>
      </c>
      <c r="H5" s="17"/>
      <c r="K5" s="17"/>
      <c r="M5" s="18"/>
      <c r="T5" s="18"/>
    </row>
    <row r="6" spans="1:22">
      <c r="B6" s="20" t="s">
        <v>119</v>
      </c>
      <c r="C6" s="17">
        <v>21</v>
      </c>
      <c r="D6" s="16" t="s">
        <v>18</v>
      </c>
      <c r="E6" s="17" t="b">
        <f>NOT(D6="ADCA")</f>
        <v>1</v>
      </c>
      <c r="G6" s="19"/>
      <c r="H6" s="17"/>
      <c r="J6" s="19"/>
      <c r="K6" s="17"/>
    </row>
    <row r="7" spans="1:22">
      <c r="B7" s="20" t="s">
        <v>120</v>
      </c>
      <c r="C7" s="17">
        <v>20</v>
      </c>
      <c r="D7" s="16" t="s">
        <v>108</v>
      </c>
      <c r="E7" s="17" t="b">
        <f t="shared" ref="E7:E12" si="0">NOT(D7="ADCA")</f>
        <v>1</v>
      </c>
      <c r="H7" s="17"/>
      <c r="K7" s="17"/>
    </row>
    <row r="8" spans="1:22">
      <c r="B8" s="20" t="s">
        <v>121</v>
      </c>
      <c r="C8" s="17">
        <v>18</v>
      </c>
      <c r="D8" s="16" t="s">
        <v>137</v>
      </c>
      <c r="E8" s="17" t="b">
        <f t="shared" si="0"/>
        <v>1</v>
      </c>
      <c r="G8" s="19"/>
      <c r="H8" s="17"/>
      <c r="J8" s="19"/>
      <c r="K8" s="17"/>
      <c r="M8" s="18"/>
      <c r="T8" s="18"/>
    </row>
    <row r="9" spans="1:22">
      <c r="B9" s="20" t="s">
        <v>36</v>
      </c>
      <c r="C9" s="17">
        <v>22</v>
      </c>
      <c r="D9" s="16" t="s">
        <v>17</v>
      </c>
      <c r="E9" s="17" t="b">
        <f t="shared" si="0"/>
        <v>0</v>
      </c>
      <c r="H9" s="17"/>
      <c r="K9" s="17"/>
      <c r="M9" s="18"/>
      <c r="N9" s="18"/>
      <c r="Q9" s="18"/>
      <c r="R9" s="18"/>
      <c r="S9" s="18"/>
      <c r="T9" s="18"/>
      <c r="U9" s="18"/>
    </row>
    <row r="10" spans="1:22">
      <c r="B10" s="20" t="s">
        <v>124</v>
      </c>
      <c r="C10" s="17">
        <v>22</v>
      </c>
      <c r="D10" s="16" t="s">
        <v>18</v>
      </c>
      <c r="E10" s="17" t="b">
        <f t="shared" si="0"/>
        <v>1</v>
      </c>
      <c r="R10" s="19"/>
    </row>
    <row r="11" spans="1:22">
      <c r="B11" s="20" t="s">
        <v>125</v>
      </c>
      <c r="C11" s="17">
        <v>18</v>
      </c>
      <c r="D11" s="16" t="s">
        <v>108</v>
      </c>
      <c r="E11" s="17" t="b">
        <f t="shared" si="0"/>
        <v>1</v>
      </c>
    </row>
    <row r="12" spans="1:22">
      <c r="B12" s="20" t="s">
        <v>105</v>
      </c>
      <c r="C12" s="17">
        <v>21</v>
      </c>
      <c r="D12" s="16" t="s">
        <v>18</v>
      </c>
      <c r="E12" s="17" t="b">
        <f t="shared" si="0"/>
        <v>1</v>
      </c>
    </row>
    <row r="13" spans="1:22">
      <c r="C13" s="18"/>
      <c r="D13" s="18"/>
      <c r="E13" s="18"/>
    </row>
    <row r="14" spans="1:22">
      <c r="C14" s="18"/>
      <c r="K14" s="18"/>
      <c r="N14" s="18"/>
    </row>
    <row r="15" spans="1:22" s="18" customFormat="1">
      <c r="A15" s="16"/>
      <c r="B15" s="16"/>
      <c r="J15" s="17"/>
      <c r="P15" s="16"/>
      <c r="Q15" s="16"/>
    </row>
    <row r="16" spans="1:22">
      <c r="C16" s="18"/>
      <c r="D16" s="18"/>
      <c r="E16" s="18"/>
      <c r="H16" s="18"/>
      <c r="I16" s="18"/>
      <c r="K16" s="18"/>
      <c r="N16" s="18"/>
    </row>
    <row r="17" spans="2:14">
      <c r="C17" s="18"/>
      <c r="D17" s="18"/>
      <c r="E17" s="18"/>
      <c r="G17" s="18"/>
      <c r="H17" s="18"/>
      <c r="I17" s="18"/>
      <c r="K17" s="18"/>
      <c r="N17" s="18"/>
    </row>
    <row r="18" spans="2:14">
      <c r="B18" s="19"/>
      <c r="C18" s="18"/>
      <c r="D18" s="42" t="s">
        <v>117</v>
      </c>
      <c r="E18" s="42"/>
      <c r="H18" s="18"/>
      <c r="I18" s="18"/>
      <c r="J18" s="19"/>
      <c r="K18" s="18"/>
      <c r="N18" s="18"/>
    </row>
    <row r="19" spans="2:14">
      <c r="E19" s="18"/>
      <c r="G19" s="18"/>
      <c r="H19" s="18"/>
      <c r="I19" s="18"/>
      <c r="K19" s="18"/>
      <c r="N19" s="18"/>
    </row>
    <row r="20" spans="2:14">
      <c r="B20" s="19"/>
      <c r="C20" s="18" t="s">
        <v>94</v>
      </c>
      <c r="D20" s="18" t="s">
        <v>126</v>
      </c>
      <c r="E20" s="18" t="s">
        <v>127</v>
      </c>
      <c r="F20" s="18" t="s">
        <v>128</v>
      </c>
      <c r="H20" s="18"/>
      <c r="I20" s="18"/>
      <c r="J20" s="19"/>
      <c r="K20" s="18"/>
      <c r="N20" s="18"/>
    </row>
    <row r="21" spans="2:14">
      <c r="C21" s="20" t="s">
        <v>118</v>
      </c>
      <c r="D21" s="16" t="s">
        <v>17</v>
      </c>
      <c r="E21" s="17">
        <v>80</v>
      </c>
      <c r="F21" s="16" t="str">
        <f>IF(E21&gt;=85,"A+",IF(E21&gt;=75,"A",IF(E21&gt;=65,"B",IF(E21&gt;=55,"C",IF(E21&gt;=50,"D","F")))))</f>
        <v>A</v>
      </c>
    </row>
    <row r="22" spans="2:14">
      <c r="C22" s="20" t="s">
        <v>119</v>
      </c>
      <c r="D22" s="16" t="s">
        <v>18</v>
      </c>
      <c r="E22" s="16">
        <v>85</v>
      </c>
      <c r="F22" s="16" t="str">
        <f>IF(E22&gt;=85,"A+",IF(E22&gt;=75,"A",IF(E22&gt;=65,"B",IF(E22&gt;=55,"C",IF(E22&gt;=50,"D","F")))))</f>
        <v>A+</v>
      </c>
    </row>
    <row r="23" spans="2:14">
      <c r="C23" s="20" t="s">
        <v>120</v>
      </c>
      <c r="D23" s="16" t="s">
        <v>108</v>
      </c>
      <c r="E23" s="16">
        <v>40</v>
      </c>
      <c r="F23" s="16" t="str">
        <f t="shared" ref="F23:F28" si="1">IF(E23&gt;=85,"A+",IF(E23&gt;=75,"A",IF(E23&gt;=65,"B",IF(E23&gt;=55,"C",IF(E23&gt;=50,"D","F")))))</f>
        <v>F</v>
      </c>
    </row>
    <row r="24" spans="2:14">
      <c r="C24" s="20" t="s">
        <v>121</v>
      </c>
      <c r="D24" s="16" t="s">
        <v>18</v>
      </c>
      <c r="E24" s="16">
        <v>70</v>
      </c>
      <c r="F24" s="16" t="str">
        <f>IF(E24&gt;=85,"A+",IF(E24&gt;=75,"A",IF(E24&gt;=65,"B",IF(E24&gt;=55,"C",IF(E24&gt;=50,"D","F")))))</f>
        <v>B</v>
      </c>
    </row>
    <row r="25" spans="2:14">
      <c r="C25" s="20" t="s">
        <v>36</v>
      </c>
      <c r="D25" s="16" t="s">
        <v>17</v>
      </c>
      <c r="E25" s="16">
        <v>60</v>
      </c>
      <c r="F25" s="16" t="str">
        <f t="shared" si="1"/>
        <v>C</v>
      </c>
    </row>
    <row r="26" spans="2:14">
      <c r="C26" s="20" t="s">
        <v>124</v>
      </c>
      <c r="D26" s="16" t="s">
        <v>18</v>
      </c>
      <c r="E26" s="16">
        <v>55</v>
      </c>
      <c r="F26" s="16" t="str">
        <f t="shared" si="1"/>
        <v>C</v>
      </c>
    </row>
    <row r="27" spans="2:14">
      <c r="C27" s="20" t="s">
        <v>125</v>
      </c>
      <c r="D27" s="16" t="s">
        <v>108</v>
      </c>
      <c r="E27" s="16">
        <v>89</v>
      </c>
      <c r="F27" s="16" t="str">
        <f t="shared" si="1"/>
        <v>A+</v>
      </c>
    </row>
    <row r="28" spans="2:14">
      <c r="C28" s="20" t="s">
        <v>105</v>
      </c>
      <c r="D28" s="16" t="s">
        <v>18</v>
      </c>
      <c r="E28" s="16">
        <v>45</v>
      </c>
      <c r="F28" s="16" t="str">
        <f t="shared" si="1"/>
        <v>F</v>
      </c>
    </row>
  </sheetData>
  <mergeCells count="3">
    <mergeCell ref="D18:E18"/>
    <mergeCell ref="B2:E2"/>
    <mergeCell ref="G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W28"/>
  <sheetViews>
    <sheetView zoomScale="115" zoomScaleNormal="115" workbookViewId="0">
      <selection activeCell="K19" sqref="K19"/>
    </sheetView>
  </sheetViews>
  <sheetFormatPr defaultRowHeight="15"/>
  <cols>
    <col min="1" max="1" width="11.85546875" style="16" customWidth="1"/>
    <col min="2" max="2" width="33.140625" style="16" customWidth="1"/>
    <col min="3" max="3" width="15.7109375" style="16" customWidth="1"/>
    <col min="4" max="6" width="13.85546875" style="16" customWidth="1"/>
    <col min="7" max="7" width="9.140625" style="16"/>
    <col min="8" max="8" width="17.140625" style="16" customWidth="1"/>
    <col min="9" max="9" width="13.85546875" style="16" bestFit="1" customWidth="1"/>
    <col min="10" max="10" width="15.140625" style="16" customWidth="1"/>
    <col min="11" max="11" width="9.28515625" style="16" bestFit="1" customWidth="1"/>
    <col min="12" max="12" width="10.5703125" style="16" customWidth="1"/>
    <col min="13" max="13" width="9.140625" style="16"/>
    <col min="14" max="14" width="11.85546875" style="16" customWidth="1"/>
    <col min="15" max="15" width="12.28515625" style="16" customWidth="1"/>
    <col min="16" max="16" width="2.28515625" style="16" customWidth="1"/>
    <col min="17" max="17" width="1.42578125" style="16" customWidth="1"/>
    <col min="18" max="20" width="9.140625" style="16"/>
    <col min="21" max="21" width="10.7109375" style="16" customWidth="1"/>
    <col min="22" max="22" width="9.85546875" style="16" bestFit="1" customWidth="1"/>
    <col min="23" max="16384" width="9.140625" style="16"/>
  </cols>
  <sheetData>
    <row r="2" spans="1:23">
      <c r="A2" s="43" t="s">
        <v>142</v>
      </c>
      <c r="B2" s="43"/>
      <c r="C2" s="20"/>
      <c r="D2" s="42" t="s">
        <v>129</v>
      </c>
      <c r="E2" s="42"/>
      <c r="F2" s="17"/>
      <c r="H2" s="42" t="s">
        <v>133</v>
      </c>
      <c r="I2" s="42"/>
      <c r="L2" s="17"/>
    </row>
    <row r="3" spans="1:23" s="17" customFormat="1">
      <c r="A3" s="21" t="s">
        <v>129</v>
      </c>
      <c r="B3" s="29" t="s">
        <v>148</v>
      </c>
      <c r="C3" s="27"/>
      <c r="D3" s="25"/>
      <c r="E3" s="25"/>
      <c r="N3" s="18"/>
      <c r="O3" s="16"/>
      <c r="P3" s="16"/>
      <c r="Q3" s="16"/>
      <c r="R3" s="16"/>
      <c r="S3" s="16"/>
      <c r="T3" s="16"/>
      <c r="U3" s="18"/>
      <c r="V3" s="16"/>
      <c r="W3" s="16"/>
    </row>
    <row r="4" spans="1:23">
      <c r="A4" s="21" t="s">
        <v>141</v>
      </c>
      <c r="B4" s="29" t="s">
        <v>152</v>
      </c>
      <c r="C4" s="26"/>
      <c r="D4" s="25" t="s">
        <v>130</v>
      </c>
      <c r="E4" s="28">
        <v>600</v>
      </c>
      <c r="F4" s="18"/>
      <c r="H4" s="20" t="s">
        <v>134</v>
      </c>
      <c r="I4" s="22">
        <v>150000</v>
      </c>
      <c r="L4" s="17"/>
      <c r="N4" s="18"/>
      <c r="O4" s="18"/>
      <c r="R4" s="18"/>
      <c r="S4" s="18"/>
      <c r="T4" s="18"/>
      <c r="U4" s="18"/>
      <c r="V4" s="18"/>
    </row>
    <row r="5" spans="1:23">
      <c r="A5" s="21" t="s">
        <v>145</v>
      </c>
      <c r="B5" s="29" t="s">
        <v>149</v>
      </c>
      <c r="C5" s="26"/>
      <c r="D5" s="26" t="s">
        <v>131</v>
      </c>
      <c r="E5" s="26">
        <v>60</v>
      </c>
      <c r="F5" s="17"/>
      <c r="H5" s="20" t="s">
        <v>135</v>
      </c>
      <c r="I5" s="17">
        <v>24</v>
      </c>
      <c r="L5" s="17"/>
      <c r="N5" s="18"/>
      <c r="U5" s="18"/>
    </row>
    <row r="6" spans="1:23">
      <c r="A6" s="21" t="s">
        <v>146</v>
      </c>
      <c r="B6" s="29" t="s">
        <v>150</v>
      </c>
      <c r="C6" s="26"/>
      <c r="D6" s="26" t="s">
        <v>132</v>
      </c>
      <c r="E6" s="30">
        <v>0.09</v>
      </c>
      <c r="F6" s="17"/>
      <c r="H6" s="20" t="s">
        <v>136</v>
      </c>
      <c r="I6" s="32">
        <v>0.08</v>
      </c>
      <c r="K6" s="19"/>
      <c r="L6" s="17"/>
    </row>
    <row r="7" spans="1:23">
      <c r="A7" s="21" t="s">
        <v>139</v>
      </c>
      <c r="B7" s="29" t="s">
        <v>151</v>
      </c>
      <c r="C7" s="26"/>
      <c r="D7" s="24" t="s">
        <v>129</v>
      </c>
      <c r="E7" s="31">
        <f>FV(E6/12,E5,E4)</f>
        <v>-45254.482155325852</v>
      </c>
      <c r="F7" s="17"/>
      <c r="H7" s="23" t="s">
        <v>141</v>
      </c>
      <c r="I7" s="33">
        <f>PMT(I6/12,I5,I4)</f>
        <v>-6784.0937184276227</v>
      </c>
      <c r="J7" s="34"/>
      <c r="L7" s="17"/>
    </row>
    <row r="8" spans="1:23">
      <c r="A8" s="21" t="s">
        <v>140</v>
      </c>
      <c r="B8" s="29" t="s">
        <v>153</v>
      </c>
      <c r="C8" s="27"/>
      <c r="D8" s="25"/>
      <c r="E8" s="26"/>
      <c r="F8" s="17"/>
      <c r="H8" s="23" t="s">
        <v>145</v>
      </c>
      <c r="I8" s="33">
        <f>IPMT(I6/12,1,I5,I4)</f>
        <v>-1000.0000000000001</v>
      </c>
      <c r="K8" s="19"/>
      <c r="L8" s="17"/>
      <c r="N8" s="18"/>
      <c r="U8" s="18"/>
    </row>
    <row r="9" spans="1:23">
      <c r="A9" s="21" t="s">
        <v>138</v>
      </c>
      <c r="B9" s="29" t="s">
        <v>154</v>
      </c>
      <c r="C9" s="20"/>
      <c r="D9" s="20"/>
      <c r="E9" s="20"/>
      <c r="F9" s="20"/>
      <c r="H9" s="23" t="s">
        <v>146</v>
      </c>
      <c r="I9" s="33">
        <f>PPMT(I6/12,1,I5,I4)</f>
        <v>-5784.0937184276227</v>
      </c>
      <c r="L9" s="17"/>
      <c r="N9" s="18"/>
      <c r="O9" s="18"/>
      <c r="R9" s="18"/>
      <c r="S9" s="18"/>
      <c r="T9" s="18"/>
      <c r="U9" s="18"/>
      <c r="V9" s="18"/>
    </row>
    <row r="10" spans="1:23">
      <c r="B10" s="20"/>
      <c r="C10" s="20"/>
      <c r="D10" s="20"/>
      <c r="E10" s="20"/>
      <c r="F10" s="20"/>
      <c r="S10" s="19"/>
    </row>
    <row r="11" spans="1:23">
      <c r="B11" s="20"/>
      <c r="C11" s="20"/>
      <c r="D11" s="20"/>
      <c r="E11" s="20"/>
      <c r="F11" s="20"/>
    </row>
    <row r="12" spans="1:23">
      <c r="B12" s="20"/>
      <c r="C12" s="20"/>
      <c r="D12" s="20"/>
      <c r="E12" s="20"/>
      <c r="F12" s="20"/>
    </row>
    <row r="13" spans="1:23">
      <c r="A13" s="42" t="s">
        <v>139</v>
      </c>
      <c r="B13" s="42"/>
      <c r="C13" s="18"/>
      <c r="D13" s="42" t="s">
        <v>140</v>
      </c>
      <c r="E13" s="42"/>
      <c r="F13" s="18"/>
      <c r="G13" s="42" t="s">
        <v>138</v>
      </c>
      <c r="H13" s="42"/>
    </row>
    <row r="14" spans="1:23">
      <c r="D14" s="18"/>
      <c r="E14" s="18"/>
      <c r="F14" s="18"/>
      <c r="L14" s="18"/>
      <c r="O14" s="18"/>
    </row>
    <row r="15" spans="1:23" s="18" customFormat="1">
      <c r="A15" s="26" t="s">
        <v>155</v>
      </c>
      <c r="B15" s="22">
        <v>150000</v>
      </c>
      <c r="C15" s="16"/>
      <c r="D15" s="26" t="s">
        <v>155</v>
      </c>
      <c r="E15" s="22">
        <v>150000</v>
      </c>
      <c r="G15" s="26" t="s">
        <v>144</v>
      </c>
      <c r="H15" s="22">
        <v>-6784.09</v>
      </c>
      <c r="K15" s="17"/>
      <c r="Q15" s="16"/>
      <c r="R15" s="16"/>
    </row>
    <row r="16" spans="1:23">
      <c r="A16" s="16" t="s">
        <v>144</v>
      </c>
      <c r="B16" s="22">
        <v>-6784.09</v>
      </c>
      <c r="C16" s="19"/>
      <c r="D16" s="16" t="s">
        <v>144</v>
      </c>
      <c r="E16" s="22">
        <v>-6784.09</v>
      </c>
      <c r="F16" s="18"/>
      <c r="G16" s="20" t="s">
        <v>143</v>
      </c>
      <c r="H16" s="16">
        <v>24</v>
      </c>
      <c r="I16" s="18"/>
      <c r="J16" s="18"/>
      <c r="L16" s="18"/>
      <c r="O16" s="18"/>
    </row>
    <row r="17" spans="1:15">
      <c r="A17" s="20" t="s">
        <v>143</v>
      </c>
      <c r="B17" s="17">
        <v>24</v>
      </c>
      <c r="D17" s="16" t="s">
        <v>147</v>
      </c>
      <c r="E17" s="37">
        <v>0.08</v>
      </c>
      <c r="F17" s="18"/>
      <c r="G17" s="20" t="s">
        <v>147</v>
      </c>
      <c r="H17" s="37">
        <v>0.08</v>
      </c>
      <c r="I17" s="18"/>
      <c r="J17" s="18"/>
      <c r="L17" s="18"/>
      <c r="O17" s="18"/>
    </row>
    <row r="18" spans="1:15">
      <c r="A18" s="24" t="s">
        <v>139</v>
      </c>
      <c r="B18" s="36">
        <f>RATE(B17,B16,B15)*12</f>
        <v>7.9999456468398844E-2</v>
      </c>
      <c r="C18" s="19"/>
      <c r="D18" s="24" t="s">
        <v>140</v>
      </c>
      <c r="E18" s="18">
        <f>NPER(E17/12,E16,E15)</f>
        <v>24.000014261570094</v>
      </c>
      <c r="F18" s="18"/>
      <c r="G18" s="24" t="s">
        <v>138</v>
      </c>
      <c r="H18" s="35">
        <f>PV(H17/12,H16,H15)</f>
        <v>149999.91778354277</v>
      </c>
      <c r="I18" s="18"/>
      <c r="J18" s="18"/>
      <c r="K18" s="19"/>
      <c r="L18" s="18"/>
      <c r="O18" s="18"/>
    </row>
    <row r="19" spans="1:15">
      <c r="I19" s="18"/>
      <c r="J19" s="18"/>
      <c r="L19" s="18"/>
      <c r="O19" s="18"/>
    </row>
    <row r="20" spans="1:15">
      <c r="I20" s="18"/>
      <c r="J20" s="18"/>
      <c r="K20" s="19"/>
      <c r="L20" s="18"/>
      <c r="O20" s="18"/>
    </row>
    <row r="21" spans="1:15">
      <c r="D21" s="20"/>
      <c r="F21" s="17"/>
    </row>
    <row r="22" spans="1:15">
      <c r="D22" s="20"/>
    </row>
    <row r="23" spans="1:15">
      <c r="D23" s="20"/>
    </row>
    <row r="24" spans="1:15">
      <c r="D24" s="20"/>
    </row>
    <row r="25" spans="1:15">
      <c r="D25" s="20"/>
    </row>
    <row r="26" spans="1:15">
      <c r="D26" s="20"/>
    </row>
    <row r="27" spans="1:15">
      <c r="D27" s="20"/>
    </row>
    <row r="28" spans="1:15">
      <c r="D28" s="20"/>
    </row>
  </sheetData>
  <mergeCells count="6">
    <mergeCell ref="D13:E13"/>
    <mergeCell ref="A13:B13"/>
    <mergeCell ref="G13:H13"/>
    <mergeCell ref="H2:I2"/>
    <mergeCell ref="D2:E2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Part-5</vt:lpstr>
      <vt:lpstr>Part-6</vt:lpstr>
      <vt:lpstr>Part-7</vt:lpstr>
      <vt:lpstr>Part-8</vt:lpstr>
      <vt:lpstr>9,10,11</vt:lpstr>
      <vt:lpstr>Part-12</vt:lpstr>
      <vt:lpstr>Part-13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JKUPCI</dc:creator>
  <cp:lastModifiedBy>USER</cp:lastModifiedBy>
  <dcterms:created xsi:type="dcterms:W3CDTF">2019-01-27T17:37:05Z</dcterms:created>
  <dcterms:modified xsi:type="dcterms:W3CDTF">2026-03-29T02:57:42Z</dcterms:modified>
</cp:coreProperties>
</file>